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<sst xmlns="http://schemas.openxmlformats.org/spreadsheetml/2006/main" count="435" uniqueCount="206">
  <si>
    <t>Отчет</t>
  </si>
  <si>
    <t>сводная бюджетная роспись, план года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</si>
  <si>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</si>
  <si>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</si>
  <si>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</si>
  <si>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</si>
  <si>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</si>
  <si>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</si>
  <si>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</si>
  <si>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Код целевой статьи расходов</t>
  </si>
  <si>
    <t>Код цели</t>
  </si>
  <si>
    <t>Государственная программа  Кемеровской области "Социальная поддержка населения Кузбасса"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</si>
  <si>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</si>
  <si>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</si>
  <si>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</si>
  <si>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</si>
  <si>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</si>
  <si>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</si>
  <si>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Средства бюджетов государственных внебюджетных фондов (Пенсионный фонд Российской Федерации)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</si>
  <si>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</si>
  <si>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</si>
  <si>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</si>
  <si>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</si>
  <si>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</si>
  <si>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</si>
  <si>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</si>
  <si>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0390002081</t>
  </si>
  <si>
    <t>0210080030</t>
  </si>
  <si>
    <t>0210070060</t>
  </si>
  <si>
    <t>0390002082</t>
  </si>
  <si>
    <t>0210070070</t>
  </si>
  <si>
    <t>0390002083</t>
  </si>
  <si>
    <t>0210080040</t>
  </si>
  <si>
    <t>0210070080</t>
  </si>
  <si>
    <t>0210070090</t>
  </si>
  <si>
    <t>0210080050</t>
  </si>
  <si>
    <t>0210080070</t>
  </si>
  <si>
    <t>0210070100</t>
  </si>
  <si>
    <t>0210080100</t>
  </si>
  <si>
    <t>0210080110</t>
  </si>
  <si>
    <t>0210070140</t>
  </si>
  <si>
    <t>0210052400</t>
  </si>
  <si>
    <t>0210059400</t>
  </si>
  <si>
    <t>0210052200</t>
  </si>
  <si>
    <t>0210052500</t>
  </si>
  <si>
    <t>0210051980</t>
  </si>
  <si>
    <t>0220070180</t>
  </si>
  <si>
    <t>0220070190</t>
  </si>
  <si>
    <t>0390002087</t>
  </si>
  <si>
    <t>0220072980</t>
  </si>
  <si>
    <t>0230070210</t>
  </si>
  <si>
    <t>0230070220</t>
  </si>
  <si>
    <t>0230070240</t>
  </si>
  <si>
    <t>0230070250</t>
  </si>
  <si>
    <t>0230070260</t>
  </si>
  <si>
    <t>0240079520</t>
  </si>
  <si>
    <t>0240070280</t>
  </si>
  <si>
    <t>0250079531</t>
  </si>
  <si>
    <t>0250079533</t>
  </si>
  <si>
    <t>0390002074</t>
  </si>
  <si>
    <t>0390002063</t>
  </si>
  <si>
    <t>0390000032</t>
  </si>
  <si>
    <t>0390000033</t>
  </si>
  <si>
    <t>0250079536</t>
  </si>
  <si>
    <t>0200000000</t>
  </si>
  <si>
    <t>0210000000</t>
  </si>
  <si>
    <t>0220000000</t>
  </si>
  <si>
    <t>0230000000</t>
  </si>
  <si>
    <t>0240000000</t>
  </si>
  <si>
    <t>0250000000</t>
  </si>
  <si>
    <t>Е.А.Воронина</t>
  </si>
  <si>
    <t>0210070130</t>
  </si>
  <si>
    <t>Директор государственной программы:</t>
  </si>
  <si>
    <t>Исполнитель:</t>
  </si>
  <si>
    <t>Приложение № 1</t>
  </si>
  <si>
    <t xml:space="preserve">Мероприятие: обеспечение мер социальной поддержки ветеранов труда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 </t>
  </si>
  <si>
    <t>Мероприятие: меры социальной поддержки инвалидов в соответствии с Законом Кемеровской области от 14 февраля 2005 г. № 25-ОЗ  «О социальной поддержке инвалидов»</t>
  </si>
  <si>
    <t>Мероприятие: ежемесячная доплата к пенсии гражданам, входящим в состав совета старейшин при Губернаторе Кемеровской области, в соответствии с Законом Кемеровской области от 8 апреля 2008 г. № 16-ОЗ «О ежемесячной доплате к пенсии гражданам, входящим в состав совета старейшин при Губернаторе Кемеровской области»</t>
  </si>
  <si>
    <t>Мероприятие: меры социальной поддержки отдельных категорий многодетных матерей в соответствии с Законом Кемеровской области от 8 апреля 2008 г. №  14-ОЗ «О мерах социальной поддержки отдельных категорий многодетных матерей»</t>
  </si>
  <si>
    <t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</si>
  <si>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Мероприятие: меры социальной поддержки отдельных категорий приемных родителей в соответствии с Законом Кемеровской области от 7 февраля 2013 г. № 9-ОЗ «О мерах социальной поддержки отдельных категорий приемных родителей»</t>
  </si>
  <si>
    <t>Мероприятие: обеспечение мер социальной поддержки по оплате проезда отдельными видами транспорта в соответствии с Законом Кемеровской области от 28 декабря 2016 г. № 97-ОЗ «О мерах социальной поддержки по оплате проезда отдельными видами транспорта»</t>
  </si>
  <si>
    <t xml:space="preserve">Мероприятие: предоставление гражданам субсидий на оплату жилого помещения и коммунальных услуг      </t>
  </si>
  <si>
    <t>Мероприятие: пособие на ребенка в соответствии с Законом Кемеровской области от 18 ноября 2004 г. № 75-ОЗ «О размере, порядке назначения и выплаты пособия на ребенка»</t>
  </si>
  <si>
    <t>Мероприятие: социальная поддержка граждан, достигших возраста 70 лет, в соответствии с Законом Кемеровской области от 10 июня 2005 г. № 74-ОЗ  «О социальной поддержке граждан, достигших возраста  70 лет»</t>
  </si>
  <si>
    <t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г.          № 140-ОЗ «О государственной социальной помощи малоимущим семьям и малоимущим одиноко проживающим гражданам»</t>
  </si>
  <si>
    <t>Мероприятие: денежная выплата отдельным категориям граждан в соответствии с Законом Кемеровской области от 12 декабря 2006 г. № 156-ОЗ  «О денежной выплате отдельным категориям граждан»</t>
  </si>
  <si>
    <t>Мероприятие:      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г. № 2-ОЗ           «О мерах социальной поддержки отдельных категорий граждан по оплате жилых помещений и (или) коммунальных услуг»</t>
  </si>
  <si>
    <t>Мероприятие: 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           от 7 декабря 2018 г. № 104-ОЗ "О некоторых вопросах в сфере погребения и похоронного дела в Кемеровской области»</t>
  </si>
  <si>
    <t>Мероприятие: дополнительное материальное обеспечение отдельных категорий граждан</t>
  </si>
  <si>
    <t>Мероприятие: выплата ежемесячного денежного вознаграждения лицу, организовавшему приемную семью</t>
  </si>
  <si>
    <t>Мероприятие: осуществление переданных органам государственной власти субъектов Российской Федерации в соответствии с пунктом 3 статьи 25 Федерального закона               от 24 июня 1999 г.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</si>
  <si>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Мероприятие: осуществление полномочия по осуществлению ежегодной денежной выплаты лицам, награжденным нагрудным знаком «Почетный донор России»</t>
  </si>
  <si>
    <t>Мероприятие:     оплата жилищно-коммунальных услуг отдельным категориям граждан</t>
  </si>
  <si>
    <t>Мероприятие: мероприятия, необходимые для реализации отдельными льготными категориями граждан права на получение мер социальной поддержки</t>
  </si>
  <si>
    <t xml:space="preserve">Региональный проект «Финансовая поддержка семей при рождении детей» </t>
  </si>
  <si>
    <t>Мероприятие: меры социальной поддержки многодетных семей в соответствии с Законом Кемеровской области от 14 ноября 2005 г. № 123-ОЗ «О мерах социальной поддержки многодетных семей в Кемеровской области»</t>
  </si>
  <si>
    <t>Мероприятие: выполнение полномочий Российской Федерации по осуществлению ежемесячной выплаты в связи с рождением (усыновлением) первого ребенка</t>
  </si>
  <si>
    <t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</si>
  <si>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Мероприятие: обеспечение деятельности (оказание услуг)
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</si>
  <si>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Региональный проект «Разработка и реализация программы системной поддержки и повышения качества жизни граждан старшего поколения» («Старшее поколение»)</t>
  </si>
  <si>
    <t>Мероприятие: создание доступной среды и социальная реабилитация инвалидов</t>
  </si>
  <si>
    <t>Мероприятие: организация и проведение социально значимых
мероприятий</t>
  </si>
  <si>
    <t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</t>
  </si>
  <si>
    <t>Мероприятие: мероприятия по повышению информированности граждан о системе социальной поддержки</t>
  </si>
  <si>
    <t xml:space="preserve">Подпрограмма «Повышение эффективности управления системой социальной поддержки и социального обслуживания» </t>
  </si>
  <si>
    <t>Мероприятие: обеспечение деятельности органов государственной власти</t>
  </si>
  <si>
    <t xml:space="preserve">Мероприятие: социальная поддержка и социальное обслуживание населения в части содержания органов местного самоуправления
</t>
  </si>
  <si>
    <t xml:space="preserve">Мероприятие: обеспечение деятельности подведомственных учреждений
</t>
  </si>
  <si>
    <t>Подпрограмма «Государственная поддержка социально ориентированных некоммерческих организаций»</t>
  </si>
  <si>
    <t>Мероприятие: субсидии некоммерческим организациям, не являющимся государственными учреждениями</t>
  </si>
  <si>
    <t>Мероприятие: создание системы долговременного ухода за гражданами пожилого возраста и инвалидами</t>
  </si>
  <si>
    <t>Мероприятие: меры социальной поддержки работников муниципальных учреждений социального обслуживания в виде пособий и компенсаций в соответствии с Законом Кемеровской области от 30 октября 2007 г. № 132-ОЗ «О мерах социальной поддержки работников муниципальных учреждений социального обслуживания»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</si>
  <si>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</si>
  <si>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>Мероприятие: обеспечение мер социальной поддержки ветеранов Великой Отечественной войны, проработавших в тылу в период с 22 июня 1941 г. по 9 мая 1945 г.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</si>
  <si>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г. № 114-ОЗ «О мерах социальной поддержки реабилитированных лиц и лиц, признанных пострадавшими от политических репрессий»</t>
  </si>
  <si>
    <t>Мероприятие:  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 от 17 сентября 1998 г. № 157-ФЗ «Об иммунопрофилактике инфекционных болезней»</t>
  </si>
  <si>
    <t>Мероприятие: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</si>
  <si>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Мероприятие: оказание государственной социальной помощи на основании социального контракта отдельным категориям граждан</t>
  </si>
  <si>
    <t>Заместитель председателя Правительства Кузбасса (по вопросам социального развития)</t>
  </si>
  <si>
    <t>Мероприятие: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области-Кузбасса от 08 октября 2019 года № 108-ОЗ "О предоставлении компенсации расходов на уплату взноса на капитальный ремонт общего имущества в многоквартирном доме отдельным категориям граждан"</t>
  </si>
  <si>
    <t>Мероприятие: осуществление ежемесячных выплат на детей в возрасте от трех до семи лет включительно</t>
  </si>
  <si>
    <t>Мероприятие: финансовое обеспечение реализации мер социальной поддержки граждан, пострадавших в результате аварии, произошедшей 25 ноября 2021 года на шахте «Листвяжная» (г.Белово, Кемеровская область-Кузбасс), в целях осуществления выплаты единовременных пособий за счет средств резервного фонда Правительства Российской Федерации</t>
  </si>
  <si>
    <t>возврат неиспользованных бюджетных средств отчетного года в текущем году</t>
  </si>
  <si>
    <t>процент исполнения плана
(графа 6 - графа 7) / графа 5 * 100%</t>
  </si>
  <si>
    <t>государственной программы Кемеровской области - Кузбасса</t>
  </si>
  <si>
    <t xml:space="preserve">об объеме финансовых ресурсов </t>
  </si>
  <si>
    <t>Наименование государственной программы, подпрограммы, основного мероприятия / регионального проекта / ведомственного проекта, мероприятия</t>
  </si>
  <si>
    <t>Объем финансовых ресурсов, тыс.рублей</t>
  </si>
  <si>
    <t xml:space="preserve">кассовое исполнение </t>
  </si>
  <si>
    <t>0220079580</t>
  </si>
  <si>
    <t>0220070160; 022К070160</t>
  </si>
  <si>
    <t>022Р300000</t>
  </si>
  <si>
    <t>022Р351630</t>
  </si>
  <si>
    <t>Мероприятие: меры социальной поддержки и стимулирования работников государственных учреждений социального обслуживания в виде пособий и компенсации в соответствии с Законом Кемеровской области от 13 июля 2005 г. № 86-ОЗ «О мерах социальной поддержки и стимулирования работников государственных учреждений социального обслуживания Кемеровской области»</t>
  </si>
  <si>
    <t>Е.Г.Федюнина</t>
  </si>
  <si>
    <t>0210052520</t>
  </si>
  <si>
    <t>0210056840</t>
  </si>
  <si>
    <t>0210070110</t>
  </si>
  <si>
    <t>0390002163</t>
  </si>
  <si>
    <t>0210073870</t>
  </si>
  <si>
    <t>0210080080</t>
  </si>
  <si>
    <t>0210080090</t>
  </si>
  <si>
    <t>02100R4620</t>
  </si>
  <si>
    <t>021Р100000</t>
  </si>
  <si>
    <t>021Р170050</t>
  </si>
  <si>
    <t>021Р180010</t>
  </si>
  <si>
    <t>0210053800</t>
  </si>
  <si>
    <t>21-53800-00000-00000</t>
  </si>
  <si>
    <t>0210070200</t>
  </si>
  <si>
    <t>0210070840</t>
  </si>
  <si>
    <t>021Р150840</t>
  </si>
  <si>
    <t>021Р155730</t>
  </si>
  <si>
    <t>21-55730-00000-00000</t>
  </si>
  <si>
    <t>02100R4040</t>
  </si>
  <si>
    <t>0220079537</t>
  </si>
  <si>
    <t>0240079540</t>
  </si>
  <si>
    <t>"Социальная поддержка населения Кузбасса" на 2014-2025 годы</t>
  </si>
  <si>
    <t>за   2022 год</t>
  </si>
  <si>
    <t>Мероприятие: меры социальной поддержки отдельных категорий граждан в соответствии с Законом Кемеровской области от            27 января 2005 г. № 15-ОЗ  «О мерах социальной поддержки отдельных категорий граждан»</t>
  </si>
  <si>
    <t>Мероприятие: 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</t>
  </si>
  <si>
    <t>Мероприятие: дополнительные меры социальной поддержки семей, имеющих детей, в соответствии с Законом Кемеровской области от 25 апреля 2011 г. № 51-ОЗ «О дополнительных мерах социальной поддержки семей, имеющих детей»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</si>
  <si>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</si>
  <si>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Мероприятие: осуществление ежемесячных выплат на детей в возрасте от трех до семи лет включительно, за счет средств резервного фонда Правительства Российской Федерации</t>
  </si>
  <si>
    <t>Мероприятие: осуществление ежемесячных выплат на детей в возрасте от 3 до 7 лет</t>
  </si>
  <si>
    <t xml:space="preserve">Мероприятие: дополнительная мера социальной поддержки граждан в целях сорблюдения предельных (максимальных) индексов изменения размера вносимой гражданами платы за коммунальные услуги в соответствии с Законом Кемеровской области-Кузбасса от 17.12.2019 № 138-ОЗ "О дополнительной мере социальной поддержки граждан в целях соблюдения предельных (масимальных) индексов изменения размера вносимой гражданами платы за коммунальные услуги" </t>
  </si>
  <si>
    <t>Мероприятие: осуществление ежемесячной денежной выплаты на ребенка в возрасте от восьми до семнадцати лет</t>
  </si>
  <si>
    <t>Мероприятие: предоставление социальных выплат гражданам, вынуждено покинувшим территорию Украины, Донецкой Народной Республики и Луганской Народной Республики и прибывшим на территорию Российской Федерации в экстренном массовом порядке, за счет средств резервного фонда Правительства Российской Федерации</t>
  </si>
  <si>
    <t>Мероприятие: реализация пилотного проекта по вовлечению частных медицинских организаций в оказание медико-социальных услуг лицам в возрасте 65 лет и старше</t>
  </si>
  <si>
    <t>Министр социальной защиты населения Кузбасса</t>
  </si>
  <si>
    <t>22-54040-00000-00000</t>
  </si>
  <si>
    <t>02100R404F</t>
  </si>
  <si>
    <t>22-5404F-00000-00000</t>
  </si>
  <si>
    <t>22-52400-00000-00000</t>
  </si>
  <si>
    <t>22-59000-00000-00000</t>
  </si>
  <si>
    <t>22-52200-00000-00000</t>
  </si>
  <si>
    <t>22-52500-00000-00000</t>
  </si>
  <si>
    <t>22-50840-00000-00000</t>
  </si>
  <si>
    <t>021Р15084F</t>
  </si>
  <si>
    <t>22-5084F-00000-00000</t>
  </si>
  <si>
    <t>22-54620-00000-00000</t>
  </si>
  <si>
    <t>02100R3020</t>
  </si>
  <si>
    <t>22-53020-00000-00000</t>
  </si>
  <si>
    <t>02100R302F</t>
  </si>
  <si>
    <t>22-5302F-00000-00000</t>
  </si>
  <si>
    <t>22-56840-00000-00000</t>
  </si>
  <si>
    <t>0210031440</t>
  </si>
  <si>
    <t>0390000034</t>
  </si>
  <si>
    <t>021005P100</t>
  </si>
  <si>
    <t>22-5P100-00000-00000</t>
  </si>
  <si>
    <t>0220070170</t>
  </si>
  <si>
    <t>0390002056</t>
  </si>
  <si>
    <t>0220073880</t>
  </si>
  <si>
    <t>0390002055</t>
  </si>
  <si>
    <t>22-51630-00000-00000</t>
  </si>
  <si>
    <t>022Р351090</t>
  </si>
  <si>
    <t>22-51090-00000-00000</t>
  </si>
  <si>
    <t>022Р373880</t>
  </si>
  <si>
    <t>0390002262</t>
  </si>
  <si>
    <t>025007953E</t>
  </si>
  <si>
    <t xml:space="preserve">Мероприятие:  компенсация отдельным категориям граждан оплаты взноса на капитальный ремонт общего имущества в многоквартирном доме </t>
  </si>
  <si>
    <t>Мероприятие: оказание адресной социальной помощи отдельным категориям граждан</t>
  </si>
  <si>
    <t>Субсидии некоммерческим организациям, не являющимся государственными учреждениями Кемеровской области - Кузбасса, для оплаты труда адвокатов, оказывающих бесплатную юридическую помощь гражданам в рамках государственной системы бесплатной юридической помощи, и компенсации их расходов на оказание бесплатной юридической помощи в соответствии с Законом Кемеровской области  "Об оказании бесплатной юридической помощи отдельным категориям граждан Российской Федерации"</t>
  </si>
  <si>
    <t xml:space="preserve">Субсидии некоммерческим организациям, не являющимся государственными учреждениями Кемеровской области - Кузбасса, для реализации социальных проектов поддержки детей, находящихся в трудной жизненной ситуации
</t>
  </si>
  <si>
    <t>Субсидии некоммерческим организациям, не являющимся государственными учреждениями Кемеровской области - Кузбасса,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</si>
  <si>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Субсидии некоммерческим организациям, не являющимся государственными учреждениями Кемеровской области - Кузбасса, для реализации социальных проектов, направленных на улучшение качества жизни пожилых людей, социальную реабилитацию лиц, находящихся в трудной жизненной ситуации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</si>
</sst>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р_."/>
    <numFmt numFmtId="189" formatCode="0.0"/>
    <numFmt numFmtId="190" formatCode="#,##0.0"/>
    <numFmt numFmtId="191" formatCode="#,##0.00_р_."/>
    <numFmt numFmtId="192" formatCode="#,##0.000_р_.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\ _₽"/>
    <numFmt numFmtId="200" formatCode="[$-FC19]d\ mmmm\ yyyy\ &quot;г.&quot;"/>
    <numFmt numFmtId="201" formatCode="#,##0.00\ &quot;₽&quot;"/>
    <numFmt numFmtId="202" formatCode="#,##0.0\ _₽"/>
    <numFmt numFmtId="203" formatCode="_-* #,##0.00\ [$₽-419]_-;\-* #,##0.00\ [$₽-419]_-;_-* &quot;-&quot;??\ [$₽-419]_-;_-@_-"/>
    <numFmt numFmtId="204" formatCode="#,##0.0\ _₽;\-#,##0.0\ _₽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wrapText="1"/>
    </xf>
    <xf numFmtId="191" fontId="2" fillId="32" borderId="10" xfId="0" applyNumberFormat="1" applyFont="1" applyFill="1" applyBorder="1" applyAlignment="1">
      <alignment/>
    </xf>
    <xf numFmtId="187" fontId="3" fillId="32" borderId="10" xfId="58" applyFont="1" applyFill="1" applyBorder="1" applyAlignment="1">
      <alignment wrapText="1"/>
    </xf>
    <xf numFmtId="49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wrapText="1"/>
    </xf>
    <xf numFmtId="188" fontId="2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32" borderId="10" xfId="0" applyFont="1" applyFill="1" applyBorder="1" applyAlignment="1">
      <alignment wrapText="1"/>
    </xf>
    <xf numFmtId="49" fontId="9" fillId="32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32" borderId="0" xfId="0" applyFont="1" applyFill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188" fontId="4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/>
    </xf>
    <xf numFmtId="188" fontId="11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202" fontId="2" fillId="0" borderId="10" xfId="0" applyNumberFormat="1" applyFont="1" applyBorder="1" applyAlignment="1">
      <alignment/>
    </xf>
    <xf numFmtId="204" fontId="2" fillId="0" borderId="10" xfId="0" applyNumberFormat="1" applyFont="1" applyBorder="1" applyAlignment="1">
      <alignment/>
    </xf>
    <xf numFmtId="202" fontId="0" fillId="0" borderId="10" xfId="0" applyNumberFormat="1" applyBorder="1" applyAlignment="1">
      <alignment/>
    </xf>
    <xf numFmtId="202" fontId="4" fillId="32" borderId="10" xfId="0" applyNumberFormat="1" applyFont="1" applyFill="1" applyBorder="1" applyAlignment="1">
      <alignment/>
    </xf>
    <xf numFmtId="202" fontId="4" fillId="0" borderId="10" xfId="0" applyNumberFormat="1" applyFont="1" applyFill="1" applyBorder="1" applyAlignment="1">
      <alignment/>
    </xf>
    <xf numFmtId="202" fontId="5" fillId="32" borderId="10" xfId="0" applyNumberFormat="1" applyFont="1" applyFill="1" applyBorder="1" applyAlignment="1">
      <alignment/>
    </xf>
    <xf numFmtId="202" fontId="11" fillId="32" borderId="10" xfId="0" applyNumberFormat="1" applyFont="1" applyFill="1" applyBorder="1" applyAlignment="1">
      <alignment/>
    </xf>
    <xf numFmtId="202" fontId="4" fillId="0" borderId="10" xfId="0" applyNumberFormat="1" applyFont="1" applyBorder="1" applyAlignment="1">
      <alignment/>
    </xf>
    <xf numFmtId="202" fontId="2" fillId="32" borderId="10" xfId="0" applyNumberFormat="1" applyFont="1" applyFill="1" applyBorder="1" applyAlignment="1">
      <alignment/>
    </xf>
    <xf numFmtId="202" fontId="4" fillId="0" borderId="10" xfId="58" applyNumberFormat="1" applyFont="1" applyFill="1" applyBorder="1" applyAlignment="1">
      <alignment/>
    </xf>
    <xf numFmtId="202" fontId="5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right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7" fontId="3" fillId="32" borderId="10" xfId="58" applyFont="1" applyFill="1" applyBorder="1" applyAlignment="1">
      <alignment wrapText="1"/>
    </xf>
    <xf numFmtId="187" fontId="3" fillId="0" borderId="10" xfId="58" applyFont="1" applyBorder="1" applyAlignment="1">
      <alignment wrapText="1"/>
    </xf>
    <xf numFmtId="191" fontId="4" fillId="32" borderId="10" xfId="0" applyNumberFormat="1" applyFont="1" applyFill="1" applyBorder="1" applyAlignment="1">
      <alignment/>
    </xf>
    <xf numFmtId="188" fontId="4" fillId="32" borderId="10" xfId="58" applyNumberFormat="1" applyFont="1" applyFill="1" applyBorder="1" applyAlignment="1">
      <alignment/>
    </xf>
    <xf numFmtId="188" fontId="2" fillId="32" borderId="10" xfId="58" applyNumberFormat="1" applyFont="1" applyFill="1" applyBorder="1" applyAlignment="1">
      <alignment/>
    </xf>
    <xf numFmtId="191" fontId="2" fillId="32" borderId="10" xfId="58" applyNumberFormat="1" applyFont="1" applyFill="1" applyBorder="1" applyAlignment="1">
      <alignment/>
    </xf>
    <xf numFmtId="191" fontId="5" fillId="32" borderId="10" xfId="0" applyNumberFormat="1" applyFont="1" applyFill="1" applyBorder="1" applyAlignment="1">
      <alignment/>
    </xf>
    <xf numFmtId="0" fontId="3" fillId="0" borderId="12" xfId="0" applyFont="1" applyBorder="1" applyAlignment="1">
      <alignment wrapText="1"/>
    </xf>
    <xf numFmtId="188" fontId="2" fillId="32" borderId="12" xfId="0" applyNumberFormat="1" applyFont="1" applyFill="1" applyBorder="1" applyAlignment="1">
      <alignment/>
    </xf>
    <xf numFmtId="191" fontId="2" fillId="32" borderId="12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202" fontId="2" fillId="0" borderId="10" xfId="0" applyNumberFormat="1" applyFont="1" applyFill="1" applyBorder="1" applyAlignment="1">
      <alignment/>
    </xf>
    <xf numFmtId="202" fontId="5" fillId="0" borderId="10" xfId="0" applyNumberFormat="1" applyFont="1" applyBorder="1" applyAlignment="1">
      <alignment/>
    </xf>
    <xf numFmtId="49" fontId="48" fillId="32" borderId="10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justify" wrapText="1"/>
    </xf>
    <xf numFmtId="0" fontId="0" fillId="0" borderId="14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32" borderId="12" xfId="0" applyFill="1" applyBorder="1" applyAlignment="1">
      <alignment horizontal="justify" wrapText="1"/>
    </xf>
    <xf numFmtId="0" fontId="0" fillId="32" borderId="14" xfId="0" applyFont="1" applyFill="1" applyBorder="1" applyAlignment="1">
      <alignment horizontal="justify" wrapText="1"/>
    </xf>
    <xf numFmtId="0" fontId="0" fillId="32" borderId="11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32" borderId="12" xfId="0" applyFont="1" applyFill="1" applyBorder="1" applyAlignment="1">
      <alignment horizontal="justify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1" xfId="0" applyFill="1" applyBorder="1" applyAlignment="1">
      <alignment horizontal="left" wrapText="1"/>
    </xf>
    <xf numFmtId="0" fontId="9" fillId="32" borderId="12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0" fillId="32" borderId="14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4" xfId="0" applyFill="1" applyBorder="1" applyAlignment="1">
      <alignment horizontal="justify" wrapText="1"/>
    </xf>
    <xf numFmtId="0" fontId="0" fillId="32" borderId="11" xfId="0" applyFill="1" applyBorder="1" applyAlignment="1">
      <alignment horizontal="justify" wrapText="1"/>
    </xf>
    <xf numFmtId="0" fontId="0" fillId="32" borderId="12" xfId="0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4" xfId="0" applyFont="1" applyFill="1" applyBorder="1" applyAlignment="1">
      <alignment horizontal="justify" wrapText="1"/>
    </xf>
    <xf numFmtId="0" fontId="0" fillId="32" borderId="11" xfId="0" applyFont="1" applyFill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32" borderId="12" xfId="0" applyFill="1" applyBorder="1" applyAlignment="1">
      <alignment horizontal="left" wrapText="1"/>
    </xf>
    <xf numFmtId="0" fontId="0" fillId="0" borderId="12" xfId="58" applyNumberFormat="1" applyFont="1" applyBorder="1" applyAlignment="1">
      <alignment horizontal="left" wrapText="1"/>
    </xf>
    <xf numFmtId="0" fontId="0" fillId="0" borderId="14" xfId="58" applyNumberFormat="1" applyFont="1" applyBorder="1" applyAlignment="1">
      <alignment horizontal="left" wrapText="1"/>
    </xf>
    <xf numFmtId="0" fontId="0" fillId="0" borderId="11" xfId="58" applyNumberFormat="1" applyFont="1" applyBorder="1" applyAlignment="1">
      <alignment horizontal="left" wrapText="1"/>
    </xf>
    <xf numFmtId="0" fontId="9" fillId="0" borderId="12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4" xfId="0" applyNumberFormat="1" applyFont="1" applyBorder="1" applyAlignment="1">
      <alignment horizontal="justify" wrapText="1"/>
    </xf>
    <xf numFmtId="0" fontId="0" fillId="0" borderId="11" xfId="0" applyNumberFormat="1" applyFont="1" applyBorder="1" applyAlignment="1">
      <alignment horizontal="justify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A4">
      <pane xSplit="2" ySplit="7" topLeftCell="E22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H237" sqref="H237"/>
    </sheetView>
  </sheetViews>
  <sheetFormatPr defaultColWidth="9.140625" defaultRowHeight="12.75" outlineLevelRow="1"/>
  <cols>
    <col min="1" max="1" width="62.140625" style="0" customWidth="1"/>
    <col min="2" max="2" width="26.8515625" style="0" customWidth="1"/>
    <col min="3" max="3" width="12.28125" style="0" customWidth="1"/>
    <col min="4" max="4" width="11.421875" style="0" customWidth="1"/>
    <col min="5" max="5" width="20.8515625" style="0" customWidth="1"/>
    <col min="6" max="6" width="21.140625" style="0" customWidth="1"/>
    <col min="7" max="7" width="16.421875" style="0" customWidth="1"/>
    <col min="8" max="8" width="15.8515625" style="0" customWidth="1" collapsed="1"/>
  </cols>
  <sheetData>
    <row r="1" ht="12.75">
      <c r="F1" t="s">
        <v>74</v>
      </c>
    </row>
    <row r="2" spans="1:8" ht="21" customHeight="1">
      <c r="A2" s="101" t="s">
        <v>0</v>
      </c>
      <c r="B2" s="101"/>
      <c r="C2" s="101"/>
      <c r="D2" s="101"/>
      <c r="E2" s="101"/>
      <c r="F2" s="101"/>
      <c r="G2" s="101"/>
      <c r="H2" s="101"/>
    </row>
    <row r="3" spans="1:8" ht="15" customHeight="1">
      <c r="A3" s="102" t="s">
        <v>126</v>
      </c>
      <c r="B3" s="102"/>
      <c r="C3" s="102"/>
      <c r="D3" s="102"/>
      <c r="E3" s="102"/>
      <c r="F3" s="102"/>
      <c r="G3" s="102"/>
      <c r="H3" s="102"/>
    </row>
    <row r="4" spans="1:8" ht="15" customHeight="1">
      <c r="A4" s="104" t="s">
        <v>125</v>
      </c>
      <c r="B4" s="104"/>
      <c r="C4" s="104"/>
      <c r="D4" s="104"/>
      <c r="E4" s="104"/>
      <c r="F4" s="104"/>
      <c r="G4" s="104"/>
      <c r="H4" s="104"/>
    </row>
    <row r="5" spans="1:8" ht="18" customHeight="1">
      <c r="A5" s="103" t="s">
        <v>157</v>
      </c>
      <c r="B5" s="103"/>
      <c r="C5" s="103"/>
      <c r="D5" s="103"/>
      <c r="E5" s="103"/>
      <c r="F5" s="103"/>
      <c r="G5" s="103"/>
      <c r="H5" s="103"/>
    </row>
    <row r="6" spans="1:8" ht="18.75" customHeight="1">
      <c r="A6" s="103" t="s">
        <v>158</v>
      </c>
      <c r="B6" s="103"/>
      <c r="C6" s="103"/>
      <c r="D6" s="103"/>
      <c r="E6" s="103"/>
      <c r="F6" s="103"/>
      <c r="G6" s="103"/>
      <c r="H6" s="103"/>
    </row>
    <row r="7" spans="1:6" ht="17.25" customHeight="1">
      <c r="A7" s="26"/>
      <c r="B7" s="26"/>
      <c r="C7" s="27"/>
      <c r="D7" s="27"/>
      <c r="E7" s="27"/>
      <c r="F7" s="27"/>
    </row>
    <row r="8" spans="1:8" ht="30" customHeight="1">
      <c r="A8" s="97" t="s">
        <v>127</v>
      </c>
      <c r="B8" s="97" t="s">
        <v>2</v>
      </c>
      <c r="C8" s="87" t="s">
        <v>9</v>
      </c>
      <c r="D8" s="87" t="s">
        <v>10</v>
      </c>
      <c r="E8" s="93" t="s">
        <v>128</v>
      </c>
      <c r="F8" s="93"/>
      <c r="G8" s="93"/>
      <c r="H8" s="93"/>
    </row>
    <row r="9" spans="1:8" ht="78" customHeight="1">
      <c r="A9" s="97"/>
      <c r="B9" s="97"/>
      <c r="C9" s="88"/>
      <c r="D9" s="88"/>
      <c r="E9" s="2" t="s">
        <v>1</v>
      </c>
      <c r="F9" s="28" t="s">
        <v>129</v>
      </c>
      <c r="G9" s="37" t="s">
        <v>123</v>
      </c>
      <c r="H9" s="37" t="s">
        <v>124</v>
      </c>
    </row>
    <row r="10" spans="1:8" ht="15">
      <c r="A10" s="23">
        <v>1</v>
      </c>
      <c r="B10" s="24">
        <v>2</v>
      </c>
      <c r="C10" s="8">
        <v>3</v>
      </c>
      <c r="D10" s="8">
        <v>4</v>
      </c>
      <c r="E10" s="24">
        <v>5</v>
      </c>
      <c r="F10" s="24">
        <v>6</v>
      </c>
      <c r="G10" s="38">
        <v>7</v>
      </c>
      <c r="H10" s="38">
        <v>8</v>
      </c>
    </row>
    <row r="11" spans="1:8" ht="24.75" customHeight="1">
      <c r="A11" s="94" t="s">
        <v>11</v>
      </c>
      <c r="B11" s="6" t="s">
        <v>3</v>
      </c>
      <c r="C11" s="10" t="s">
        <v>64</v>
      </c>
      <c r="D11" s="55"/>
      <c r="E11" s="34">
        <f>SUM(E12:E14)</f>
        <v>33841294.3</v>
      </c>
      <c r="F11" s="34">
        <f>SUM(F12:F14)</f>
        <v>33648066.2</v>
      </c>
      <c r="G11" s="34">
        <f>SUM(G12:G14)</f>
        <v>92843</v>
      </c>
      <c r="H11" s="51">
        <f>ROUND(((F11-G11)/E11)*100,2)</f>
        <v>99.15</v>
      </c>
    </row>
    <row r="12" spans="1:8" ht="26.25" customHeight="1">
      <c r="A12" s="95"/>
      <c r="B12" s="6" t="s">
        <v>4</v>
      </c>
      <c r="C12" s="6"/>
      <c r="D12" s="6"/>
      <c r="E12" s="34">
        <f aca="true" t="shared" si="0" ref="E12:G13">E16+E152+E191+E212+E224</f>
        <v>22838545.699999996</v>
      </c>
      <c r="F12" s="34">
        <f t="shared" si="0"/>
        <v>22645759.600000005</v>
      </c>
      <c r="G12" s="34">
        <f t="shared" si="0"/>
        <v>92843</v>
      </c>
      <c r="H12" s="51">
        <f aca="true" t="shared" si="1" ref="H12:H68">ROUND(((F12-G12)/E12)*100,2)</f>
        <v>98.75</v>
      </c>
    </row>
    <row r="13" spans="1:8" ht="22.5" customHeight="1">
      <c r="A13" s="95"/>
      <c r="B13" s="6" t="s">
        <v>5</v>
      </c>
      <c r="C13" s="6"/>
      <c r="D13" s="6"/>
      <c r="E13" s="34">
        <f t="shared" si="0"/>
        <v>11002315.8</v>
      </c>
      <c r="F13" s="34">
        <f t="shared" si="0"/>
        <v>11001873.8</v>
      </c>
      <c r="G13" s="34">
        <f t="shared" si="0"/>
        <v>0</v>
      </c>
      <c r="H13" s="51">
        <f t="shared" si="1"/>
        <v>100</v>
      </c>
    </row>
    <row r="14" spans="1:8" ht="79.5" customHeight="1">
      <c r="A14" s="96"/>
      <c r="B14" s="6" t="s">
        <v>18</v>
      </c>
      <c r="C14" s="6"/>
      <c r="D14" s="6"/>
      <c r="E14" s="69">
        <f>E18</f>
        <v>432.8</v>
      </c>
      <c r="F14" s="34">
        <f>F18</f>
        <v>432.8</v>
      </c>
      <c r="G14" s="34">
        <f>G18</f>
        <v>0</v>
      </c>
      <c r="H14" s="51">
        <f t="shared" si="1"/>
        <v>100</v>
      </c>
    </row>
    <row r="15" spans="1:8" ht="26.25" customHeight="1">
      <c r="A15" s="109" t="s">
        <v>6</v>
      </c>
      <c r="B15" s="5" t="s">
        <v>3</v>
      </c>
      <c r="C15" s="10" t="s">
        <v>65</v>
      </c>
      <c r="D15" s="5"/>
      <c r="E15" s="35">
        <f>SUM(E16:E18)</f>
        <v>23635468.500000004</v>
      </c>
      <c r="F15" s="35">
        <f>SUM(F16:F18)</f>
        <v>23518860.700000003</v>
      </c>
      <c r="G15" s="35">
        <f>SUM(G16:G18)</f>
        <v>92832</v>
      </c>
      <c r="H15" s="51">
        <f t="shared" si="1"/>
        <v>99.11</v>
      </c>
    </row>
    <row r="16" spans="1:8" ht="23.25" customHeight="1">
      <c r="A16" s="110"/>
      <c r="B16" s="5" t="s">
        <v>4</v>
      </c>
      <c r="C16" s="9"/>
      <c r="D16" s="5"/>
      <c r="E16" s="35">
        <f>E20+E23+E26+E29+E32+E35+E44+E47+E50+E53+E56+E59+E68+E71+E74+E77+E80+E83+E86+E89+E92+E95+E122+E38+E98+E101+E104+E41+E125+E131+E137+E62+E128+E140+E143+E146+E65+E149+E134</f>
        <v>12869963</v>
      </c>
      <c r="F16" s="35">
        <f>F20+F23+F26+F29+F32+F35+F44+F47+F50+F53+F56+F59+F68+F71+F74+F77+F80+F83+F86+F89+F92+F95+F122+F38+F98+F101+F104+F41+F125+F131+F137+F62+F128+F140+F143+F146+F65+F149+F134</f>
        <v>12753797.200000001</v>
      </c>
      <c r="G16" s="35">
        <f>G20+G23+G26+G29+G32+G35+G44+G47+G50+G53+G56+G59+G68+G71+G74+G77+G80+G83+G86+G89+G92+G95+G122+G38+G98+G101+G104+G41+G125+G131+G137+G62+G128+G140+G143+G146+G65+G149+G134</f>
        <v>92832</v>
      </c>
      <c r="H16" s="51">
        <f t="shared" si="1"/>
        <v>98.38</v>
      </c>
    </row>
    <row r="17" spans="1:8" ht="23.25" customHeight="1">
      <c r="A17" s="110"/>
      <c r="B17" s="5" t="s">
        <v>5</v>
      </c>
      <c r="C17" s="9"/>
      <c r="D17" s="5"/>
      <c r="E17" s="35">
        <f>E21+E24+E27+E30+E33+E36+E45+E48+E51+E54+E57+E60+E69+E72+E75+E78+E81+E84+E87+E90+E93+E96+E123+E39+E99+E105+E42+E126+E132+E138+E63+E129+E141+E144+E147+E66+E150+E135</f>
        <v>10765072.700000001</v>
      </c>
      <c r="F17" s="35">
        <f>F21+F24+F27+F30+F33+F36+F45+F48+F51+F54+F57+F60+F69+F72+F75+F78+F81+F84+F87+F90+F93+F96+F123+F39+F99+F105+F42+F126+F132+F138+F63+F129+F141+F144+F147+F66+F150+F135</f>
        <v>10764630.700000001</v>
      </c>
      <c r="G17" s="35">
        <f>G21+G24+G27+G30+G33+G36+G45+G48+G51+G54+G57+G60+G69+G72+G75+G78+G81+G84+G87+G90+G93+G96+G123+G39+G99+G105+G42+G126+G132+G138+G63+G129+G141+G144+G147+G66+G150+G135</f>
        <v>0</v>
      </c>
      <c r="H17" s="51">
        <f t="shared" si="1"/>
        <v>100</v>
      </c>
    </row>
    <row r="18" spans="1:8" ht="81" customHeight="1">
      <c r="A18" s="111"/>
      <c r="B18" s="6" t="s">
        <v>18</v>
      </c>
      <c r="C18" s="9"/>
      <c r="D18" s="5"/>
      <c r="E18" s="35">
        <f>E99+E102</f>
        <v>432.8</v>
      </c>
      <c r="F18" s="35">
        <f>F99+F102</f>
        <v>432.8</v>
      </c>
      <c r="G18" s="35">
        <f>G99+G102</f>
        <v>0</v>
      </c>
      <c r="H18" s="51">
        <f t="shared" si="1"/>
        <v>100</v>
      </c>
    </row>
    <row r="19" spans="1:8" ht="25.5" customHeight="1">
      <c r="A19" s="105" t="s">
        <v>75</v>
      </c>
      <c r="B19" s="64" t="s">
        <v>3</v>
      </c>
      <c r="C19" s="15" t="s">
        <v>19</v>
      </c>
      <c r="D19" s="15" t="s">
        <v>20</v>
      </c>
      <c r="E19" s="34">
        <f>SUM(E20:E21)</f>
        <v>944509.1</v>
      </c>
      <c r="F19" s="34">
        <f>SUM(F20:F21)</f>
        <v>941043.8</v>
      </c>
      <c r="G19" s="34">
        <f>SUM(G20:G21)</f>
        <v>0</v>
      </c>
      <c r="H19" s="51">
        <f t="shared" si="1"/>
        <v>99.63</v>
      </c>
    </row>
    <row r="20" spans="1:8" ht="27" customHeight="1">
      <c r="A20" s="106"/>
      <c r="B20" s="64" t="s">
        <v>4</v>
      </c>
      <c r="C20" s="15"/>
      <c r="D20" s="15"/>
      <c r="E20" s="18">
        <v>944509.1</v>
      </c>
      <c r="F20" s="18">
        <v>941043.8</v>
      </c>
      <c r="G20" s="44">
        <v>0</v>
      </c>
      <c r="H20" s="44">
        <f t="shared" si="1"/>
        <v>99.63</v>
      </c>
    </row>
    <row r="21" spans="1:8" ht="21" customHeight="1">
      <c r="A21" s="107"/>
      <c r="B21" s="64" t="s">
        <v>5</v>
      </c>
      <c r="C21" s="12"/>
      <c r="D21" s="11"/>
      <c r="E21" s="18"/>
      <c r="F21" s="18"/>
      <c r="G21" s="39"/>
      <c r="H21" s="51"/>
    </row>
    <row r="22" spans="1:8" ht="56.25" customHeight="1">
      <c r="A22" s="105" t="s">
        <v>114</v>
      </c>
      <c r="B22" s="64" t="s">
        <v>3</v>
      </c>
      <c r="C22" s="15" t="s">
        <v>21</v>
      </c>
      <c r="D22" s="15" t="s">
        <v>22</v>
      </c>
      <c r="E22" s="34">
        <f>SUM(E23:E24)</f>
        <v>21151.6</v>
      </c>
      <c r="F22" s="34">
        <f>SUM(F23:F24)</f>
        <v>20686.6</v>
      </c>
      <c r="G22" s="34">
        <f>SUM(G23:G24)</f>
        <v>0</v>
      </c>
      <c r="H22" s="51">
        <f t="shared" si="1"/>
        <v>97.8</v>
      </c>
    </row>
    <row r="23" spans="1:8" ht="18.75" customHeight="1">
      <c r="A23" s="106"/>
      <c r="B23" s="64" t="s">
        <v>4</v>
      </c>
      <c r="C23" s="15"/>
      <c r="D23" s="15"/>
      <c r="E23" s="18">
        <v>21151.6</v>
      </c>
      <c r="F23" s="18">
        <v>20686.6</v>
      </c>
      <c r="G23" s="45">
        <v>0</v>
      </c>
      <c r="H23" s="44">
        <f t="shared" si="1"/>
        <v>97.8</v>
      </c>
    </row>
    <row r="24" spans="1:8" ht="46.5" customHeight="1">
      <c r="A24" s="107"/>
      <c r="B24" s="64" t="s">
        <v>5</v>
      </c>
      <c r="C24" s="12"/>
      <c r="D24" s="11"/>
      <c r="E24" s="18"/>
      <c r="F24" s="18"/>
      <c r="G24" s="39"/>
      <c r="H24" s="51"/>
    </row>
    <row r="25" spans="1:8" ht="24" customHeight="1">
      <c r="A25" s="105" t="s">
        <v>115</v>
      </c>
      <c r="B25" s="64" t="s">
        <v>3</v>
      </c>
      <c r="C25" s="15" t="s">
        <v>23</v>
      </c>
      <c r="D25" s="15" t="s">
        <v>24</v>
      </c>
      <c r="E25" s="34">
        <f>SUM(E26:E27)</f>
        <v>111561.4</v>
      </c>
      <c r="F25" s="34">
        <f>SUM(F26:F27)</f>
        <v>107096.9</v>
      </c>
      <c r="G25" s="34">
        <f>SUM(G26:G27)</f>
        <v>0</v>
      </c>
      <c r="H25" s="51">
        <f t="shared" si="1"/>
        <v>96</v>
      </c>
    </row>
    <row r="26" spans="1:8" ht="18.75" customHeight="1">
      <c r="A26" s="106"/>
      <c r="B26" s="64" t="s">
        <v>4</v>
      </c>
      <c r="C26" s="15"/>
      <c r="D26" s="15"/>
      <c r="E26" s="18">
        <v>111561.4</v>
      </c>
      <c r="F26" s="18">
        <v>107096.9</v>
      </c>
      <c r="G26" s="44">
        <v>0</v>
      </c>
      <c r="H26" s="44">
        <f t="shared" si="1"/>
        <v>96</v>
      </c>
    </row>
    <row r="27" spans="1:8" ht="37.5" customHeight="1">
      <c r="A27" s="107"/>
      <c r="B27" s="64" t="s">
        <v>5</v>
      </c>
      <c r="C27" s="12"/>
      <c r="D27" s="11"/>
      <c r="E27" s="13"/>
      <c r="F27" s="18"/>
      <c r="G27" s="46"/>
      <c r="H27" s="51"/>
    </row>
    <row r="28" spans="1:8" ht="21" customHeight="1">
      <c r="A28" s="98" t="s">
        <v>76</v>
      </c>
      <c r="B28" s="65" t="s">
        <v>3</v>
      </c>
      <c r="C28" s="15" t="s">
        <v>25</v>
      </c>
      <c r="D28" s="15"/>
      <c r="E28" s="34">
        <f>SUM(E29:E30)</f>
        <v>46.7</v>
      </c>
      <c r="F28" s="34">
        <f>SUM(F29:F30)</f>
        <v>46.2</v>
      </c>
      <c r="G28" s="47">
        <f>SUM(G29:G30)</f>
        <v>0</v>
      </c>
      <c r="H28" s="51">
        <f t="shared" si="1"/>
        <v>98.93</v>
      </c>
    </row>
    <row r="29" spans="1:8" ht="18.75" customHeight="1">
      <c r="A29" s="99"/>
      <c r="B29" s="65" t="s">
        <v>4</v>
      </c>
      <c r="C29" s="15"/>
      <c r="D29" s="15"/>
      <c r="E29" s="18">
        <v>46.7</v>
      </c>
      <c r="F29" s="18">
        <v>46.2</v>
      </c>
      <c r="G29" s="44">
        <v>0</v>
      </c>
      <c r="H29" s="44">
        <f t="shared" si="1"/>
        <v>98.93</v>
      </c>
    </row>
    <row r="30" spans="1:8" ht="21.75" customHeight="1">
      <c r="A30" s="100"/>
      <c r="B30" s="65" t="s">
        <v>5</v>
      </c>
      <c r="C30" s="12"/>
      <c r="D30" s="11"/>
      <c r="E30" s="13"/>
      <c r="F30" s="18"/>
      <c r="G30" s="46"/>
      <c r="H30" s="51"/>
    </row>
    <row r="31" spans="1:8" ht="21.75" customHeight="1">
      <c r="A31" s="105" t="s">
        <v>77</v>
      </c>
      <c r="B31" s="64" t="s">
        <v>3</v>
      </c>
      <c r="C31" s="40" t="s">
        <v>27</v>
      </c>
      <c r="D31" s="15"/>
      <c r="E31" s="34">
        <f>SUM(E32:E33)</f>
        <v>1867.2</v>
      </c>
      <c r="F31" s="34">
        <f>SUM(F32:F33)</f>
        <v>1854.1</v>
      </c>
      <c r="G31" s="48">
        <f>SUM(G32:G33)</f>
        <v>0</v>
      </c>
      <c r="H31" s="51">
        <f t="shared" si="1"/>
        <v>99.3</v>
      </c>
    </row>
    <row r="32" spans="1:8" ht="25.5" customHeight="1">
      <c r="A32" s="106"/>
      <c r="B32" s="64" t="s">
        <v>4</v>
      </c>
      <c r="C32" s="40"/>
      <c r="D32" s="15"/>
      <c r="E32" s="18">
        <v>1867.2</v>
      </c>
      <c r="F32" s="18">
        <v>1854.1</v>
      </c>
      <c r="G32" s="44">
        <v>0</v>
      </c>
      <c r="H32" s="44">
        <f t="shared" si="1"/>
        <v>99.3</v>
      </c>
    </row>
    <row r="33" spans="1:8" ht="25.5" customHeight="1">
      <c r="A33" s="107"/>
      <c r="B33" s="64" t="s">
        <v>5</v>
      </c>
      <c r="C33" s="12"/>
      <c r="D33" s="11"/>
      <c r="E33" s="18"/>
      <c r="F33" s="18"/>
      <c r="G33" s="46"/>
      <c r="H33" s="51"/>
    </row>
    <row r="34" spans="1:8" ht="22.5" customHeight="1">
      <c r="A34" s="98" t="s">
        <v>78</v>
      </c>
      <c r="B34" s="65" t="s">
        <v>3</v>
      </c>
      <c r="C34" s="40" t="s">
        <v>28</v>
      </c>
      <c r="D34" s="40" t="s">
        <v>29</v>
      </c>
      <c r="E34" s="34">
        <f>SUM(E35:E36)</f>
        <v>30030.6</v>
      </c>
      <c r="F34" s="34">
        <f>SUM(F35:F36)</f>
        <v>28745.8</v>
      </c>
      <c r="G34" s="47">
        <f>SUM(G35:G36)</f>
        <v>0</v>
      </c>
      <c r="H34" s="51">
        <f t="shared" si="1"/>
        <v>95.72</v>
      </c>
    </row>
    <row r="35" spans="1:8" ht="18.75" customHeight="1">
      <c r="A35" s="121"/>
      <c r="B35" s="65" t="s">
        <v>4</v>
      </c>
      <c r="C35" s="40"/>
      <c r="D35" s="40"/>
      <c r="E35" s="18">
        <v>30030.6</v>
      </c>
      <c r="F35" s="18">
        <v>28745.8</v>
      </c>
      <c r="G35" s="44">
        <v>0</v>
      </c>
      <c r="H35" s="44">
        <f t="shared" si="1"/>
        <v>95.72</v>
      </c>
    </row>
    <row r="36" spans="1:8" ht="17.25" customHeight="1">
      <c r="A36" s="122"/>
      <c r="B36" s="65" t="s">
        <v>5</v>
      </c>
      <c r="C36" s="12"/>
      <c r="D36" s="11"/>
      <c r="E36" s="18"/>
      <c r="F36" s="18"/>
      <c r="G36" s="46"/>
      <c r="H36" s="51"/>
    </row>
    <row r="37" spans="1:8" ht="18.75" customHeight="1">
      <c r="A37" s="112" t="s">
        <v>80</v>
      </c>
      <c r="B37" s="66" t="s">
        <v>3</v>
      </c>
      <c r="C37" s="40" t="s">
        <v>30</v>
      </c>
      <c r="D37" s="86" t="s">
        <v>31</v>
      </c>
      <c r="E37" s="34">
        <f>SUM(E38:E39)</f>
        <v>261.5</v>
      </c>
      <c r="F37" s="34">
        <f>SUM(F38:F39)</f>
        <v>242.4</v>
      </c>
      <c r="G37" s="48">
        <f>SUM(G38:G39)</f>
        <v>0</v>
      </c>
      <c r="H37" s="51">
        <f t="shared" si="1"/>
        <v>92.7</v>
      </c>
    </row>
    <row r="38" spans="1:8" ht="19.5" customHeight="1">
      <c r="A38" s="113"/>
      <c r="B38" s="66" t="s">
        <v>4</v>
      </c>
      <c r="C38" s="40"/>
      <c r="D38" s="86"/>
      <c r="E38" s="18">
        <v>261.5</v>
      </c>
      <c r="F38" s="18">
        <v>242.4</v>
      </c>
      <c r="G38" s="44">
        <v>0</v>
      </c>
      <c r="H38" s="44">
        <f t="shared" si="1"/>
        <v>92.7</v>
      </c>
    </row>
    <row r="39" spans="1:8" ht="21.75" customHeight="1">
      <c r="A39" s="114"/>
      <c r="B39" s="66" t="s">
        <v>5</v>
      </c>
      <c r="C39" s="15"/>
      <c r="D39" s="59"/>
      <c r="E39" s="13"/>
      <c r="F39" s="18"/>
      <c r="G39" s="46"/>
      <c r="H39" s="51"/>
    </row>
    <row r="40" spans="1:8" ht="21.75" customHeight="1">
      <c r="A40" s="112" t="s">
        <v>79</v>
      </c>
      <c r="B40" s="66" t="s">
        <v>3</v>
      </c>
      <c r="C40" s="40" t="s">
        <v>32</v>
      </c>
      <c r="D40" s="15"/>
      <c r="E40" s="34">
        <f>SUM(E41:E42)</f>
        <v>515103.2</v>
      </c>
      <c r="F40" s="34">
        <f>SUM(F41:F42)</f>
        <v>512742.1</v>
      </c>
      <c r="G40" s="48">
        <f>SUM(G41:G42)</f>
        <v>0</v>
      </c>
      <c r="H40" s="51">
        <f t="shared" si="1"/>
        <v>99.54</v>
      </c>
    </row>
    <row r="41" spans="1:8" ht="17.25" customHeight="1">
      <c r="A41" s="113"/>
      <c r="B41" s="66" t="s">
        <v>4</v>
      </c>
      <c r="C41" s="40"/>
      <c r="D41" s="15"/>
      <c r="E41" s="18">
        <v>515103.2</v>
      </c>
      <c r="F41" s="18">
        <v>512742.1</v>
      </c>
      <c r="G41" s="44">
        <v>0</v>
      </c>
      <c r="H41" s="44">
        <f t="shared" si="1"/>
        <v>99.54</v>
      </c>
    </row>
    <row r="42" spans="1:8" ht="15" customHeight="1">
      <c r="A42" s="114"/>
      <c r="B42" s="66" t="s">
        <v>5</v>
      </c>
      <c r="C42" s="15"/>
      <c r="D42" s="59"/>
      <c r="E42" s="18"/>
      <c r="F42" s="18"/>
      <c r="G42" s="46"/>
      <c r="H42" s="51"/>
    </row>
    <row r="43" spans="1:8" ht="21" customHeight="1">
      <c r="A43" s="125" t="s">
        <v>159</v>
      </c>
      <c r="B43" s="65" t="s">
        <v>3</v>
      </c>
      <c r="C43" s="40" t="s">
        <v>33</v>
      </c>
      <c r="D43" s="56">
        <v>390002046</v>
      </c>
      <c r="E43" s="34">
        <f>SUM(E44:E45)</f>
        <v>10832.8</v>
      </c>
      <c r="F43" s="34">
        <f>SUM(F44:F45)</f>
        <v>9739.8</v>
      </c>
      <c r="G43" s="47">
        <f>SUM(G44:G45)</f>
        <v>0</v>
      </c>
      <c r="H43" s="51">
        <f t="shared" si="1"/>
        <v>89.91</v>
      </c>
    </row>
    <row r="44" spans="1:8" ht="21" customHeight="1">
      <c r="A44" s="126"/>
      <c r="B44" s="65" t="s">
        <v>4</v>
      </c>
      <c r="C44" s="40"/>
      <c r="D44" s="56"/>
      <c r="E44" s="18">
        <v>10832.8</v>
      </c>
      <c r="F44" s="18">
        <v>9739.8</v>
      </c>
      <c r="G44" s="44">
        <v>0</v>
      </c>
      <c r="H44" s="44">
        <f t="shared" si="1"/>
        <v>89.91</v>
      </c>
    </row>
    <row r="45" spans="1:8" ht="17.25" customHeight="1">
      <c r="A45" s="127"/>
      <c r="B45" s="65" t="s">
        <v>5</v>
      </c>
      <c r="C45" s="12"/>
      <c r="D45" s="11"/>
      <c r="E45" s="18"/>
      <c r="F45" s="18"/>
      <c r="G45" s="44"/>
      <c r="H45" s="51"/>
    </row>
    <row r="46" spans="1:8" ht="24" customHeight="1">
      <c r="A46" s="105" t="s">
        <v>81</v>
      </c>
      <c r="B46" s="64" t="s">
        <v>3</v>
      </c>
      <c r="C46" s="40" t="s">
        <v>138</v>
      </c>
      <c r="D46" s="40" t="s">
        <v>139</v>
      </c>
      <c r="E46" s="34">
        <f>SUM(E47:E48)</f>
        <v>1251741.4</v>
      </c>
      <c r="F46" s="34">
        <f>SUM(F47:F48)</f>
        <v>1233858.5</v>
      </c>
      <c r="G46" s="48">
        <f>SUM(G47:G48)</f>
        <v>0</v>
      </c>
      <c r="H46" s="51">
        <f t="shared" si="1"/>
        <v>98.57</v>
      </c>
    </row>
    <row r="47" spans="1:8" ht="18.75" customHeight="1">
      <c r="A47" s="106"/>
      <c r="B47" s="64" t="s">
        <v>4</v>
      </c>
      <c r="C47" s="40"/>
      <c r="D47" s="40"/>
      <c r="E47" s="18">
        <v>1251741.4</v>
      </c>
      <c r="F47" s="18">
        <f>1233858.6-0.1</f>
        <v>1233858.5</v>
      </c>
      <c r="G47" s="44">
        <v>0</v>
      </c>
      <c r="H47" s="44">
        <f t="shared" si="1"/>
        <v>98.57</v>
      </c>
    </row>
    <row r="48" spans="1:8" ht="25.5" customHeight="1">
      <c r="A48" s="107"/>
      <c r="B48" s="64" t="s">
        <v>5</v>
      </c>
      <c r="C48" s="12"/>
      <c r="D48" s="11"/>
      <c r="E48" s="18"/>
      <c r="F48" s="18"/>
      <c r="G48" s="44"/>
      <c r="H48" s="51"/>
    </row>
    <row r="49" spans="1:8" ht="18.75" customHeight="1">
      <c r="A49" s="98" t="s">
        <v>82</v>
      </c>
      <c r="B49" s="65" t="s">
        <v>3</v>
      </c>
      <c r="C49" s="40" t="s">
        <v>34</v>
      </c>
      <c r="D49" s="15"/>
      <c r="E49" s="34">
        <f>SUM(E50:E51)</f>
        <v>1084379.3</v>
      </c>
      <c r="F49" s="34">
        <f>SUM(F50:F51)</f>
        <v>1074505.9</v>
      </c>
      <c r="G49" s="47">
        <f>SUM(G50:G51)</f>
        <v>0</v>
      </c>
      <c r="H49" s="51">
        <f t="shared" si="1"/>
        <v>99.09</v>
      </c>
    </row>
    <row r="50" spans="1:8" ht="18.75" customHeight="1">
      <c r="A50" s="128"/>
      <c r="B50" s="65" t="s">
        <v>4</v>
      </c>
      <c r="C50" s="40"/>
      <c r="D50" s="15"/>
      <c r="E50" s="18">
        <v>1084379.3</v>
      </c>
      <c r="F50" s="18">
        <v>1074505.9</v>
      </c>
      <c r="G50" s="44">
        <v>0</v>
      </c>
      <c r="H50" s="44">
        <f t="shared" si="1"/>
        <v>99.09</v>
      </c>
    </row>
    <row r="51" spans="1:8" ht="20.25" customHeight="1">
      <c r="A51" s="129"/>
      <c r="B51" s="65" t="s">
        <v>5</v>
      </c>
      <c r="C51" s="12"/>
      <c r="D51" s="11"/>
      <c r="E51" s="13"/>
      <c r="F51" s="18"/>
      <c r="G51" s="46"/>
      <c r="H51" s="51"/>
    </row>
    <row r="52" spans="1:8" ht="19.5" customHeight="1">
      <c r="A52" s="98" t="s">
        <v>83</v>
      </c>
      <c r="B52" s="65" t="s">
        <v>3</v>
      </c>
      <c r="C52" s="40" t="s">
        <v>35</v>
      </c>
      <c r="D52" s="15"/>
      <c r="E52" s="34">
        <f>SUM(E53:E54)</f>
        <v>600074.2</v>
      </c>
      <c r="F52" s="34">
        <f>SUM(F53:F54)</f>
        <v>596165.5</v>
      </c>
      <c r="G52" s="47">
        <f>SUM(G53:G54)</f>
        <v>0</v>
      </c>
      <c r="H52" s="51">
        <f t="shared" si="1"/>
        <v>99.35</v>
      </c>
    </row>
    <row r="53" spans="1:8" ht="18.75" customHeight="1">
      <c r="A53" s="99"/>
      <c r="B53" s="65" t="s">
        <v>4</v>
      </c>
      <c r="C53" s="40"/>
      <c r="D53" s="15"/>
      <c r="E53" s="18">
        <v>600074.2</v>
      </c>
      <c r="F53" s="18">
        <v>596165.5</v>
      </c>
      <c r="G53" s="44">
        <v>0</v>
      </c>
      <c r="H53" s="44">
        <f t="shared" si="1"/>
        <v>99.35</v>
      </c>
    </row>
    <row r="54" spans="1:8" ht="16.5" customHeight="1">
      <c r="A54" s="100"/>
      <c r="B54" s="65" t="s">
        <v>5</v>
      </c>
      <c r="C54" s="12"/>
      <c r="D54" s="11"/>
      <c r="E54" s="18"/>
      <c r="F54" s="18"/>
      <c r="G54" s="46"/>
      <c r="H54" s="51"/>
    </row>
    <row r="55" spans="1:8" ht="19.5" customHeight="1">
      <c r="A55" s="98" t="s">
        <v>84</v>
      </c>
      <c r="B55" s="64" t="s">
        <v>3</v>
      </c>
      <c r="C55" s="40" t="s">
        <v>36</v>
      </c>
      <c r="D55" s="15"/>
      <c r="E55" s="34">
        <f>SUM(E56:E57)</f>
        <v>1082.7</v>
      </c>
      <c r="F55" s="34">
        <f>SUM(F56:F57)</f>
        <v>1063.6</v>
      </c>
      <c r="G55" s="48">
        <f>SUM(G56:G57)</f>
        <v>0</v>
      </c>
      <c r="H55" s="51">
        <f t="shared" si="1"/>
        <v>98.24</v>
      </c>
    </row>
    <row r="56" spans="1:8" ht="20.25" customHeight="1">
      <c r="A56" s="99"/>
      <c r="B56" s="64" t="s">
        <v>4</v>
      </c>
      <c r="C56" s="40"/>
      <c r="D56" s="15"/>
      <c r="E56" s="18">
        <v>1082.7</v>
      </c>
      <c r="F56" s="18">
        <v>1063.6</v>
      </c>
      <c r="G56" s="44">
        <v>0</v>
      </c>
      <c r="H56" s="44">
        <f t="shared" si="1"/>
        <v>98.24</v>
      </c>
    </row>
    <row r="57" spans="1:8" ht="21" customHeight="1">
      <c r="A57" s="100"/>
      <c r="B57" s="64" t="s">
        <v>5</v>
      </c>
      <c r="C57" s="12"/>
      <c r="D57" s="11"/>
      <c r="E57" s="18"/>
      <c r="F57" s="18"/>
      <c r="G57" s="46"/>
      <c r="H57" s="51"/>
    </row>
    <row r="58" spans="1:8" ht="24.75" customHeight="1">
      <c r="A58" s="105" t="s">
        <v>85</v>
      </c>
      <c r="B58" s="64" t="s">
        <v>3</v>
      </c>
      <c r="C58" s="40" t="s">
        <v>141</v>
      </c>
      <c r="D58" s="15"/>
      <c r="E58" s="34">
        <f>SUM(E59:E60)</f>
        <v>11471.6</v>
      </c>
      <c r="F58" s="34">
        <f>SUM(F59:F60)</f>
        <v>11142.3</v>
      </c>
      <c r="G58" s="48">
        <f>SUM(G59:G60)</f>
        <v>0</v>
      </c>
      <c r="H58" s="51">
        <f t="shared" si="1"/>
        <v>97.13</v>
      </c>
    </row>
    <row r="59" spans="1:8" ht="20.25" customHeight="1">
      <c r="A59" s="106"/>
      <c r="B59" s="64" t="s">
        <v>4</v>
      </c>
      <c r="C59" s="40"/>
      <c r="D59" s="15"/>
      <c r="E59" s="18">
        <v>11471.6</v>
      </c>
      <c r="F59" s="18">
        <v>11142.3</v>
      </c>
      <c r="G59" s="44">
        <v>0</v>
      </c>
      <c r="H59" s="44">
        <f t="shared" si="1"/>
        <v>97.13</v>
      </c>
    </row>
    <row r="60" spans="1:8" ht="22.5" customHeight="1">
      <c r="A60" s="107"/>
      <c r="B60" s="64" t="s">
        <v>5</v>
      </c>
      <c r="C60" s="12"/>
      <c r="D60" s="11"/>
      <c r="E60" s="13"/>
      <c r="F60" s="18"/>
      <c r="G60" s="46"/>
      <c r="H60" s="51"/>
    </row>
    <row r="61" spans="1:8" ht="36.75" customHeight="1">
      <c r="A61" s="105" t="s">
        <v>118</v>
      </c>
      <c r="B61" s="64" t="s">
        <v>3</v>
      </c>
      <c r="C61" s="40" t="s">
        <v>154</v>
      </c>
      <c r="D61" s="40" t="s">
        <v>170</v>
      </c>
      <c r="E61" s="34">
        <f>SUM(E62:E63)</f>
        <v>767178.9</v>
      </c>
      <c r="F61" s="34">
        <f>SUM(F62:F63)</f>
        <v>767178.9</v>
      </c>
      <c r="G61" s="48">
        <f>SUM(G62:G63)</f>
        <v>0</v>
      </c>
      <c r="H61" s="51">
        <f t="shared" si="1"/>
        <v>100</v>
      </c>
    </row>
    <row r="62" spans="1:8" ht="28.5" customHeight="1">
      <c r="A62" s="106"/>
      <c r="B62" s="64" t="s">
        <v>4</v>
      </c>
      <c r="C62" s="40"/>
      <c r="D62" s="40"/>
      <c r="E62" s="18">
        <f>161107.6</f>
        <v>161107.6</v>
      </c>
      <c r="F62" s="18">
        <v>161107.6</v>
      </c>
      <c r="G62" s="44">
        <v>0</v>
      </c>
      <c r="H62" s="44">
        <f t="shared" si="1"/>
        <v>100</v>
      </c>
    </row>
    <row r="63" spans="1:8" ht="28.5" customHeight="1">
      <c r="A63" s="107"/>
      <c r="B63" s="64" t="s">
        <v>5</v>
      </c>
      <c r="C63" s="12"/>
      <c r="D63" s="11"/>
      <c r="E63" s="18">
        <f>606071.3</f>
        <v>606071.3</v>
      </c>
      <c r="F63" s="18">
        <v>606071.3</v>
      </c>
      <c r="G63" s="44">
        <v>0</v>
      </c>
      <c r="H63" s="44">
        <f t="shared" si="1"/>
        <v>100</v>
      </c>
    </row>
    <row r="64" spans="1:8" ht="42" customHeight="1">
      <c r="A64" s="108" t="s">
        <v>160</v>
      </c>
      <c r="B64" s="65" t="s">
        <v>3</v>
      </c>
      <c r="C64" s="40" t="s">
        <v>171</v>
      </c>
      <c r="D64" s="40" t="s">
        <v>172</v>
      </c>
      <c r="E64" s="34">
        <f>SUM(E65:E66)</f>
        <v>233357</v>
      </c>
      <c r="F64" s="34">
        <f>SUM(F65:F66)</f>
        <v>233357</v>
      </c>
      <c r="G64" s="48">
        <f>SUM(G65:G66)</f>
        <v>0</v>
      </c>
      <c r="H64" s="51">
        <f t="shared" si="1"/>
        <v>100</v>
      </c>
    </row>
    <row r="65" spans="1:8" ht="31.5" customHeight="1">
      <c r="A65" s="99"/>
      <c r="B65" s="65" t="s">
        <v>4</v>
      </c>
      <c r="C65" s="40"/>
      <c r="D65" s="15"/>
      <c r="E65" s="18">
        <v>49005</v>
      </c>
      <c r="F65" s="18">
        <v>49005</v>
      </c>
      <c r="G65" s="44">
        <v>0</v>
      </c>
      <c r="H65" s="44">
        <f t="shared" si="1"/>
        <v>100</v>
      </c>
    </row>
    <row r="66" spans="1:8" ht="30.75" customHeight="1">
      <c r="A66" s="100"/>
      <c r="B66" s="65" t="s">
        <v>5</v>
      </c>
      <c r="C66" s="12"/>
      <c r="D66" s="11"/>
      <c r="E66" s="18">
        <v>184352</v>
      </c>
      <c r="F66" s="18">
        <v>184352</v>
      </c>
      <c r="G66" s="44">
        <v>0</v>
      </c>
      <c r="H66" s="44">
        <f>ROUND(((F66-G66)/E66)*100,2)</f>
        <v>100</v>
      </c>
    </row>
    <row r="67" spans="1:8" ht="35.25" customHeight="1">
      <c r="A67" s="105" t="s">
        <v>86</v>
      </c>
      <c r="B67" s="64" t="s">
        <v>3</v>
      </c>
      <c r="C67" s="40" t="s">
        <v>142</v>
      </c>
      <c r="D67" s="15"/>
      <c r="E67" s="34">
        <f>SUM(E68:E69)</f>
        <v>12923.4</v>
      </c>
      <c r="F67" s="34">
        <f>SUM(F68:F69)</f>
        <v>12651</v>
      </c>
      <c r="G67" s="48">
        <f>SUM(G68:G69)</f>
        <v>0</v>
      </c>
      <c r="H67" s="51">
        <f t="shared" si="1"/>
        <v>97.89</v>
      </c>
    </row>
    <row r="68" spans="1:8" ht="30" customHeight="1">
      <c r="A68" s="106"/>
      <c r="B68" s="64" t="s">
        <v>4</v>
      </c>
      <c r="C68" s="12"/>
      <c r="D68" s="11"/>
      <c r="E68" s="18">
        <v>12923.4</v>
      </c>
      <c r="F68" s="18">
        <v>12651</v>
      </c>
      <c r="G68" s="44">
        <v>0</v>
      </c>
      <c r="H68" s="44">
        <f t="shared" si="1"/>
        <v>97.89</v>
      </c>
    </row>
    <row r="69" spans="1:8" ht="27" customHeight="1">
      <c r="A69" s="107"/>
      <c r="B69" s="64" t="s">
        <v>5</v>
      </c>
      <c r="C69" s="12"/>
      <c r="D69" s="11"/>
      <c r="E69" s="18"/>
      <c r="F69" s="18"/>
      <c r="G69" s="46"/>
      <c r="H69" s="51"/>
    </row>
    <row r="70" spans="1:8" ht="63" customHeight="1">
      <c r="A70" s="105" t="s">
        <v>87</v>
      </c>
      <c r="B70" s="64" t="s">
        <v>3</v>
      </c>
      <c r="C70" s="40" t="s">
        <v>38</v>
      </c>
      <c r="D70" s="15"/>
      <c r="E70" s="34">
        <f>SUM(E71:E72)</f>
        <v>3758528</v>
      </c>
      <c r="F70" s="34">
        <f>SUM(F71:F72)</f>
        <v>3750458.2</v>
      </c>
      <c r="G70" s="47">
        <f>SUM(G71:G72)</f>
        <v>0</v>
      </c>
      <c r="H70" s="51">
        <f>ROUND((F70-G70)/E70*100,2)</f>
        <v>99.79</v>
      </c>
    </row>
    <row r="71" spans="1:8" ht="26.25" customHeight="1">
      <c r="A71" s="106"/>
      <c r="B71" s="64" t="s">
        <v>4</v>
      </c>
      <c r="C71" s="12"/>
      <c r="D71" s="11"/>
      <c r="E71" s="18">
        <v>3758528</v>
      </c>
      <c r="F71" s="18">
        <v>3750458.2</v>
      </c>
      <c r="G71" s="44">
        <v>0</v>
      </c>
      <c r="H71" s="44">
        <f>ROUND((F71-G71)/E71*100,2)</f>
        <v>99.79</v>
      </c>
    </row>
    <row r="72" spans="1:8" ht="22.5" customHeight="1">
      <c r="A72" s="107"/>
      <c r="B72" s="64" t="s">
        <v>5</v>
      </c>
      <c r="C72" s="12"/>
      <c r="D72" s="11"/>
      <c r="E72" s="18"/>
      <c r="F72" s="18"/>
      <c r="G72" s="46"/>
      <c r="H72" s="44"/>
    </row>
    <row r="73" spans="1:8" ht="52.5" customHeight="1">
      <c r="A73" s="98" t="s">
        <v>88</v>
      </c>
      <c r="B73" s="65" t="s">
        <v>3</v>
      </c>
      <c r="C73" s="40" t="s">
        <v>39</v>
      </c>
      <c r="D73" s="40" t="s">
        <v>60</v>
      </c>
      <c r="E73" s="34">
        <f>SUM(E74:E75)</f>
        <v>51074.2</v>
      </c>
      <c r="F73" s="34">
        <f>SUM(F74:F75)</f>
        <v>50036.3</v>
      </c>
      <c r="G73" s="48">
        <f>SUM(G74:G75)</f>
        <v>313.3</v>
      </c>
      <c r="H73" s="51">
        <f aca="true" t="shared" si="2" ref="H73:H135">ROUND((F73-G73)/E73*100,2)</f>
        <v>97.35</v>
      </c>
    </row>
    <row r="74" spans="1:8" ht="24.75" customHeight="1">
      <c r="A74" s="99"/>
      <c r="B74" s="65" t="s">
        <v>4</v>
      </c>
      <c r="C74" s="12"/>
      <c r="D74" s="11"/>
      <c r="E74" s="18">
        <v>51074.2</v>
      </c>
      <c r="F74" s="18">
        <v>50036.3</v>
      </c>
      <c r="G74" s="44">
        <v>313.3</v>
      </c>
      <c r="H74" s="44">
        <f t="shared" si="2"/>
        <v>97.35</v>
      </c>
    </row>
    <row r="75" spans="1:8" ht="22.5" customHeight="1">
      <c r="A75" s="100"/>
      <c r="B75" s="65" t="s">
        <v>5</v>
      </c>
      <c r="C75" s="12"/>
      <c r="D75" s="11"/>
      <c r="E75" s="13"/>
      <c r="F75" s="18"/>
      <c r="G75" s="46"/>
      <c r="H75" s="44"/>
    </row>
    <row r="76" spans="1:8" ht="32.25" customHeight="1">
      <c r="A76" s="105" t="s">
        <v>90</v>
      </c>
      <c r="B76" s="64" t="s">
        <v>3</v>
      </c>
      <c r="C76" s="40" t="s">
        <v>71</v>
      </c>
      <c r="D76" s="15"/>
      <c r="E76" s="34">
        <f>SUM(E77:E78)</f>
        <v>1582.7</v>
      </c>
      <c r="F76" s="34">
        <f>SUM(F77:F78)</f>
        <v>1565.9</v>
      </c>
      <c r="G76" s="47">
        <f>SUM(G77:G78)</f>
        <v>0</v>
      </c>
      <c r="H76" s="51">
        <f t="shared" si="2"/>
        <v>98.94</v>
      </c>
    </row>
    <row r="77" spans="1:8" ht="24" customHeight="1">
      <c r="A77" s="106"/>
      <c r="B77" s="64" t="s">
        <v>4</v>
      </c>
      <c r="C77" s="12"/>
      <c r="D77" s="11"/>
      <c r="E77" s="18">
        <v>1582.7</v>
      </c>
      <c r="F77" s="18">
        <v>1565.9</v>
      </c>
      <c r="G77" s="44">
        <v>0</v>
      </c>
      <c r="H77" s="44">
        <f t="shared" si="2"/>
        <v>98.94</v>
      </c>
    </row>
    <row r="78" spans="1:8" ht="24" customHeight="1">
      <c r="A78" s="107"/>
      <c r="B78" s="64" t="s">
        <v>5</v>
      </c>
      <c r="C78" s="12"/>
      <c r="D78" s="11"/>
      <c r="E78" s="34"/>
      <c r="F78" s="34"/>
      <c r="G78" s="46"/>
      <c r="H78" s="44"/>
    </row>
    <row r="79" spans="1:8" ht="29.25" customHeight="1">
      <c r="A79" s="98" t="s">
        <v>89</v>
      </c>
      <c r="B79" s="65" t="s">
        <v>3</v>
      </c>
      <c r="C79" s="40" t="s">
        <v>40</v>
      </c>
      <c r="D79" s="15"/>
      <c r="E79" s="34">
        <f>SUM(E80:E81)</f>
        <v>202.5</v>
      </c>
      <c r="F79" s="34">
        <f>SUM(F80:F81)</f>
        <v>202.3</v>
      </c>
      <c r="G79" s="47">
        <f>SUM(G80:G81)</f>
        <v>0</v>
      </c>
      <c r="H79" s="51">
        <f t="shared" si="2"/>
        <v>99.9</v>
      </c>
    </row>
    <row r="80" spans="1:8" ht="18.75" customHeight="1">
      <c r="A80" s="99"/>
      <c r="B80" s="65" t="s">
        <v>4</v>
      </c>
      <c r="C80" s="12"/>
      <c r="D80" s="11"/>
      <c r="E80" s="18">
        <v>202.5</v>
      </c>
      <c r="F80" s="18">
        <v>202.3</v>
      </c>
      <c r="G80" s="44">
        <v>0</v>
      </c>
      <c r="H80" s="44">
        <f>ROUND((F80-G80)/E80*100,2)</f>
        <v>99.9</v>
      </c>
    </row>
    <row r="81" spans="1:8" ht="30" customHeight="1">
      <c r="A81" s="100"/>
      <c r="B81" s="65" t="s">
        <v>5</v>
      </c>
      <c r="C81" s="12"/>
      <c r="D81" s="11"/>
      <c r="E81" s="18"/>
      <c r="F81" s="18"/>
      <c r="G81" s="44"/>
      <c r="H81" s="44"/>
    </row>
    <row r="82" spans="1:8" ht="37.5" customHeight="1">
      <c r="A82" s="108" t="s">
        <v>116</v>
      </c>
      <c r="B82" s="65" t="s">
        <v>3</v>
      </c>
      <c r="C82" s="40" t="s">
        <v>41</v>
      </c>
      <c r="D82" s="56" t="s">
        <v>173</v>
      </c>
      <c r="E82" s="34">
        <f>SUM(E83:E84)</f>
        <v>128.8</v>
      </c>
      <c r="F82" s="34">
        <f>SUM(F83:F84)</f>
        <v>82.2</v>
      </c>
      <c r="G82" s="47">
        <f>SUM(G83:G84)</f>
        <v>0</v>
      </c>
      <c r="H82" s="51">
        <f t="shared" si="2"/>
        <v>63.82</v>
      </c>
    </row>
    <row r="83" spans="1:8" ht="24" customHeight="1">
      <c r="A83" s="99"/>
      <c r="B83" s="65" t="s">
        <v>4</v>
      </c>
      <c r="C83" s="40"/>
      <c r="D83" s="56"/>
      <c r="E83" s="18"/>
      <c r="F83" s="18"/>
      <c r="G83" s="46"/>
      <c r="H83" s="44"/>
    </row>
    <row r="84" spans="1:8" ht="26.25" customHeight="1">
      <c r="A84" s="100"/>
      <c r="B84" s="65" t="s">
        <v>5</v>
      </c>
      <c r="C84" s="12"/>
      <c r="D84" s="11"/>
      <c r="E84" s="18">
        <v>128.8</v>
      </c>
      <c r="F84" s="18">
        <v>82.2</v>
      </c>
      <c r="G84" s="44">
        <v>0</v>
      </c>
      <c r="H84" s="44">
        <f t="shared" si="2"/>
        <v>63.82</v>
      </c>
    </row>
    <row r="85" spans="1:8" ht="33.75" customHeight="1">
      <c r="A85" s="98" t="s">
        <v>91</v>
      </c>
      <c r="B85" s="65" t="s">
        <v>3</v>
      </c>
      <c r="C85" s="40" t="s">
        <v>42</v>
      </c>
      <c r="D85" s="56" t="s">
        <v>174</v>
      </c>
      <c r="E85" s="34">
        <f>SUM(E86:E87)</f>
        <v>91.4</v>
      </c>
      <c r="F85" s="34">
        <f>SUM(F86:F87)</f>
        <v>5.6</v>
      </c>
      <c r="G85" s="47">
        <f>SUM(G86:G87)</f>
        <v>0</v>
      </c>
      <c r="H85" s="51">
        <f t="shared" si="2"/>
        <v>6.13</v>
      </c>
    </row>
    <row r="86" spans="1:8" ht="26.25" customHeight="1">
      <c r="A86" s="99"/>
      <c r="B86" s="65" t="s">
        <v>4</v>
      </c>
      <c r="C86" s="12"/>
      <c r="D86" s="11"/>
      <c r="E86" s="18"/>
      <c r="F86" s="18"/>
      <c r="G86" s="46"/>
      <c r="H86" s="44"/>
    </row>
    <row r="87" spans="1:8" ht="93" customHeight="1">
      <c r="A87" s="100"/>
      <c r="B87" s="65" t="s">
        <v>5</v>
      </c>
      <c r="C87" s="12"/>
      <c r="D87" s="11"/>
      <c r="E87" s="18">
        <v>91.4</v>
      </c>
      <c r="F87" s="18">
        <v>5.6</v>
      </c>
      <c r="G87" s="44">
        <v>0</v>
      </c>
      <c r="H87" s="44">
        <f t="shared" si="2"/>
        <v>6.13</v>
      </c>
    </row>
    <row r="88" spans="1:8" ht="33.75" customHeight="1">
      <c r="A88" s="98" t="s">
        <v>92</v>
      </c>
      <c r="B88" s="65" t="s">
        <v>3</v>
      </c>
      <c r="C88" s="40" t="s">
        <v>43</v>
      </c>
      <c r="D88" s="57" t="s">
        <v>175</v>
      </c>
      <c r="E88" s="34">
        <f>SUM(E89:E90)</f>
        <v>202312.6</v>
      </c>
      <c r="F88" s="34">
        <f>SUM(F89:F90)</f>
        <v>202143.4</v>
      </c>
      <c r="G88" s="47">
        <f>SUM(G89:G90)</f>
        <v>0</v>
      </c>
      <c r="H88" s="51">
        <f t="shared" si="2"/>
        <v>99.92</v>
      </c>
    </row>
    <row r="89" spans="1:8" ht="22.5" customHeight="1">
      <c r="A89" s="99"/>
      <c r="B89" s="65" t="s">
        <v>4</v>
      </c>
      <c r="C89" s="12"/>
      <c r="D89" s="11"/>
      <c r="E89" s="18"/>
      <c r="F89" s="18"/>
      <c r="G89" s="46"/>
      <c r="H89" s="51"/>
    </row>
    <row r="90" spans="1:8" ht="26.25" customHeight="1">
      <c r="A90" s="100"/>
      <c r="B90" s="65" t="s">
        <v>5</v>
      </c>
      <c r="C90" s="12"/>
      <c r="D90" s="11"/>
      <c r="E90" s="18">
        <v>202312.6</v>
      </c>
      <c r="F90" s="18">
        <v>202143.4</v>
      </c>
      <c r="G90" s="44">
        <v>0</v>
      </c>
      <c r="H90" s="44">
        <f t="shared" si="2"/>
        <v>99.92</v>
      </c>
    </row>
    <row r="91" spans="1:8" ht="27" customHeight="1">
      <c r="A91" s="98" t="s">
        <v>93</v>
      </c>
      <c r="B91" s="65" t="s">
        <v>3</v>
      </c>
      <c r="C91" s="40" t="s">
        <v>44</v>
      </c>
      <c r="D91" s="57" t="s">
        <v>176</v>
      </c>
      <c r="E91" s="34">
        <f>SUM(E92:E93)</f>
        <v>1490061.3</v>
      </c>
      <c r="F91" s="34">
        <f>SUM(F92:F93)</f>
        <v>1489967.1</v>
      </c>
      <c r="G91" s="47">
        <f>SUM(G92:G93)</f>
        <v>0</v>
      </c>
      <c r="H91" s="51">
        <f t="shared" si="2"/>
        <v>99.99</v>
      </c>
    </row>
    <row r="92" spans="1:8" ht="18.75" customHeight="1">
      <c r="A92" s="99"/>
      <c r="B92" s="65" t="s">
        <v>4</v>
      </c>
      <c r="C92" s="12"/>
      <c r="D92" s="11"/>
      <c r="E92" s="18"/>
      <c r="F92" s="18"/>
      <c r="G92" s="46"/>
      <c r="H92" s="51"/>
    </row>
    <row r="93" spans="1:8" ht="25.5" customHeight="1">
      <c r="A93" s="100"/>
      <c r="B93" s="65" t="s">
        <v>5</v>
      </c>
      <c r="C93" s="40"/>
      <c r="D93" s="11"/>
      <c r="E93" s="18">
        <v>1490061.3</v>
      </c>
      <c r="F93" s="18">
        <v>1489967.1</v>
      </c>
      <c r="G93" s="44">
        <v>0</v>
      </c>
      <c r="H93" s="44">
        <f t="shared" si="2"/>
        <v>99.99</v>
      </c>
    </row>
    <row r="94" spans="1:8" ht="28.5" customHeight="1" hidden="1" outlineLevel="1">
      <c r="A94" s="98" t="s">
        <v>94</v>
      </c>
      <c r="B94" s="65" t="s">
        <v>3</v>
      </c>
      <c r="C94" s="15"/>
      <c r="D94" s="17"/>
      <c r="E94" s="34">
        <f>SUM(E95:E96)</f>
        <v>0</v>
      </c>
      <c r="F94" s="34">
        <f>SUM(F95:F96)</f>
        <v>0</v>
      </c>
      <c r="G94" s="47">
        <f>SUM(G95:G96)</f>
        <v>0</v>
      </c>
      <c r="H94" s="51" t="e">
        <f t="shared" si="2"/>
        <v>#DIV/0!</v>
      </c>
    </row>
    <row r="95" spans="1:8" ht="18.75" customHeight="1" hidden="1" outlineLevel="1">
      <c r="A95" s="99"/>
      <c r="B95" s="65" t="s">
        <v>4</v>
      </c>
      <c r="C95" s="12"/>
      <c r="D95" s="11"/>
      <c r="E95" s="18">
        <v>0</v>
      </c>
      <c r="F95" s="18">
        <v>0</v>
      </c>
      <c r="G95" s="46"/>
      <c r="H95" s="44"/>
    </row>
    <row r="96" spans="1:8" ht="27.75" customHeight="1" hidden="1" outlineLevel="1">
      <c r="A96" s="100"/>
      <c r="B96" s="65" t="s">
        <v>5</v>
      </c>
      <c r="C96" s="12"/>
      <c r="D96" s="11"/>
      <c r="E96" s="18"/>
      <c r="F96" s="18"/>
      <c r="G96" s="44"/>
      <c r="H96" s="44"/>
    </row>
    <row r="97" spans="1:8" ht="26.25" customHeight="1" hidden="1" outlineLevel="1">
      <c r="A97" s="98" t="s">
        <v>13</v>
      </c>
      <c r="B97" s="65" t="s">
        <v>3</v>
      </c>
      <c r="C97" s="40" t="s">
        <v>147</v>
      </c>
      <c r="D97" s="57" t="s">
        <v>148</v>
      </c>
      <c r="E97" s="34">
        <f>SUM(E98:E99)</f>
        <v>0</v>
      </c>
      <c r="F97" s="34">
        <f>SUM(F98:F99)</f>
        <v>0</v>
      </c>
      <c r="G97" s="47">
        <f>SUM(G98:G99)</f>
        <v>0</v>
      </c>
      <c r="H97" s="51" t="e">
        <f t="shared" si="2"/>
        <v>#DIV/0!</v>
      </c>
    </row>
    <row r="98" spans="1:8" ht="18.75" customHeight="1" hidden="1" outlineLevel="1">
      <c r="A98" s="99"/>
      <c r="B98" s="65" t="s">
        <v>4</v>
      </c>
      <c r="C98" s="40" t="s">
        <v>136</v>
      </c>
      <c r="D98" s="15" t="s">
        <v>61</v>
      </c>
      <c r="E98" s="18"/>
      <c r="F98" s="18"/>
      <c r="G98" s="44"/>
      <c r="H98" s="44"/>
    </row>
    <row r="99" spans="1:8" ht="17.25" customHeight="1" hidden="1" outlineLevel="1">
      <c r="A99" s="100"/>
      <c r="B99" s="67" t="s">
        <v>18</v>
      </c>
      <c r="C99" s="12"/>
      <c r="D99" s="11"/>
      <c r="E99" s="18"/>
      <c r="F99" s="18"/>
      <c r="G99" s="44"/>
      <c r="H99" s="44"/>
    </row>
    <row r="100" spans="1:8" ht="31.5" customHeight="1" collapsed="1">
      <c r="A100" s="98" t="s">
        <v>14</v>
      </c>
      <c r="B100" s="65" t="s">
        <v>3</v>
      </c>
      <c r="C100" s="15" t="s">
        <v>45</v>
      </c>
      <c r="D100" s="15" t="s">
        <v>62</v>
      </c>
      <c r="E100" s="34">
        <f>SUM(E101:E102)</f>
        <v>432.8</v>
      </c>
      <c r="F100" s="34">
        <f>SUM(F101:F102)</f>
        <v>432.8</v>
      </c>
      <c r="G100" s="47">
        <f>SUM(G101:G102)</f>
        <v>0</v>
      </c>
      <c r="H100" s="51">
        <f t="shared" si="2"/>
        <v>100</v>
      </c>
    </row>
    <row r="101" spans="1:8" ht="25.5" customHeight="1">
      <c r="A101" s="99"/>
      <c r="B101" s="65" t="s">
        <v>4</v>
      </c>
      <c r="C101" s="15"/>
      <c r="D101" s="15"/>
      <c r="E101" s="18"/>
      <c r="F101" s="18"/>
      <c r="G101" s="44"/>
      <c r="H101" s="51"/>
    </row>
    <row r="102" spans="1:8" ht="73.5" customHeight="1">
      <c r="A102" s="100"/>
      <c r="B102" s="67" t="s">
        <v>18</v>
      </c>
      <c r="C102" s="12"/>
      <c r="D102" s="11"/>
      <c r="E102" s="18">
        <v>432.8</v>
      </c>
      <c r="F102" s="18">
        <v>432.8</v>
      </c>
      <c r="G102" s="44">
        <v>0</v>
      </c>
      <c r="H102" s="44">
        <f t="shared" si="2"/>
        <v>100</v>
      </c>
    </row>
    <row r="103" spans="1:8" ht="25.5" customHeight="1">
      <c r="A103" s="118" t="s">
        <v>95</v>
      </c>
      <c r="B103" s="20" t="s">
        <v>3</v>
      </c>
      <c r="C103" s="21" t="s">
        <v>144</v>
      </c>
      <c r="D103" s="22"/>
      <c r="E103" s="35">
        <f>SUM(E104:E105)</f>
        <v>4469124.800000001</v>
      </c>
      <c r="F103" s="35">
        <f>SUM(F104:F105)</f>
        <v>4456668.300000001</v>
      </c>
      <c r="G103" s="35">
        <f>SUM(G104:G105)</f>
        <v>97.6</v>
      </c>
      <c r="H103" s="51">
        <f t="shared" si="2"/>
        <v>99.72</v>
      </c>
    </row>
    <row r="104" spans="1:8" ht="18.75" customHeight="1">
      <c r="A104" s="119"/>
      <c r="B104" s="20" t="s">
        <v>4</v>
      </c>
      <c r="C104" s="21"/>
      <c r="D104" s="22"/>
      <c r="E104" s="36">
        <f aca="true" t="shared" si="3" ref="E104:G105">E107+E110+E113+E116+E119</f>
        <v>1200663.4000000001</v>
      </c>
      <c r="F104" s="36">
        <f t="shared" si="3"/>
        <v>1188206.9000000001</v>
      </c>
      <c r="G104" s="36">
        <f t="shared" si="3"/>
        <v>97.6</v>
      </c>
      <c r="H104" s="44">
        <f t="shared" si="2"/>
        <v>98.95</v>
      </c>
    </row>
    <row r="105" spans="1:8" ht="27.75" customHeight="1">
      <c r="A105" s="120"/>
      <c r="B105" s="20" t="s">
        <v>5</v>
      </c>
      <c r="C105" s="21"/>
      <c r="D105" s="22"/>
      <c r="E105" s="36">
        <f t="shared" si="3"/>
        <v>3268461.4000000004</v>
      </c>
      <c r="F105" s="36">
        <f t="shared" si="3"/>
        <v>3268461.4000000004</v>
      </c>
      <c r="G105" s="36">
        <f t="shared" si="3"/>
        <v>0</v>
      </c>
      <c r="H105" s="44">
        <f t="shared" si="2"/>
        <v>100</v>
      </c>
    </row>
    <row r="106" spans="1:8" ht="18.75" customHeight="1">
      <c r="A106" s="115" t="s">
        <v>96</v>
      </c>
      <c r="B106" s="65" t="s">
        <v>3</v>
      </c>
      <c r="C106" s="40" t="s">
        <v>145</v>
      </c>
      <c r="D106" s="58" t="s">
        <v>26</v>
      </c>
      <c r="E106" s="34">
        <f>SUM(E107:E108)</f>
        <v>592686.7</v>
      </c>
      <c r="F106" s="34">
        <f>SUM(F107:F108)</f>
        <v>589063.4</v>
      </c>
      <c r="G106" s="47">
        <f>SUM(G107:G108)</f>
        <v>97.6</v>
      </c>
      <c r="H106" s="51">
        <f t="shared" si="2"/>
        <v>99.37</v>
      </c>
    </row>
    <row r="107" spans="1:8" ht="18.75" customHeight="1">
      <c r="A107" s="116"/>
      <c r="B107" s="65" t="s">
        <v>4</v>
      </c>
      <c r="C107" s="40"/>
      <c r="D107" s="58"/>
      <c r="E107" s="18">
        <v>592686.7</v>
      </c>
      <c r="F107" s="18">
        <v>589063.4</v>
      </c>
      <c r="G107" s="44">
        <v>97.6</v>
      </c>
      <c r="H107" s="44">
        <f>ROUND((F107-G107)/E107*100,2)</f>
        <v>99.37</v>
      </c>
    </row>
    <row r="108" spans="1:8" ht="33" customHeight="1">
      <c r="A108" s="117"/>
      <c r="B108" s="65" t="s">
        <v>5</v>
      </c>
      <c r="C108" s="15"/>
      <c r="D108" s="16"/>
      <c r="E108" s="13"/>
      <c r="F108" s="18"/>
      <c r="G108" s="44"/>
      <c r="H108" s="44"/>
    </row>
    <row r="109" spans="1:8" ht="22.5" customHeight="1">
      <c r="A109" s="108" t="s">
        <v>161</v>
      </c>
      <c r="B109" s="65" t="s">
        <v>3</v>
      </c>
      <c r="C109" s="40" t="s">
        <v>146</v>
      </c>
      <c r="D109" s="16"/>
      <c r="E109" s="34">
        <f>SUM(E110:E111)</f>
        <v>295000</v>
      </c>
      <c r="F109" s="34">
        <f>SUM(F110:F111)</f>
        <v>286166.8</v>
      </c>
      <c r="G109" s="47">
        <f>SUM(G110:G111)</f>
        <v>0</v>
      </c>
      <c r="H109" s="51">
        <f t="shared" si="2"/>
        <v>97.01</v>
      </c>
    </row>
    <row r="110" spans="1:8" ht="29.25" customHeight="1">
      <c r="A110" s="123"/>
      <c r="B110" s="65" t="s">
        <v>4</v>
      </c>
      <c r="C110" s="40"/>
      <c r="D110" s="16"/>
      <c r="E110" s="18">
        <v>295000</v>
      </c>
      <c r="F110" s="18">
        <v>286166.8</v>
      </c>
      <c r="G110" s="44">
        <v>0</v>
      </c>
      <c r="H110" s="44">
        <f>ROUND((F110-G110)/E110*100,2)</f>
        <v>97.01</v>
      </c>
    </row>
    <row r="111" spans="1:8" ht="30" customHeight="1">
      <c r="A111" s="124"/>
      <c r="B111" s="65" t="s">
        <v>5</v>
      </c>
      <c r="C111" s="15"/>
      <c r="D111" s="16"/>
      <c r="E111" s="13"/>
      <c r="F111" s="18"/>
      <c r="G111" s="44"/>
      <c r="H111" s="44"/>
    </row>
    <row r="112" spans="1:8" ht="26.25" customHeight="1">
      <c r="A112" s="115" t="s">
        <v>97</v>
      </c>
      <c r="B112" s="65" t="s">
        <v>3</v>
      </c>
      <c r="C112" s="40" t="s">
        <v>152</v>
      </c>
      <c r="D112" s="57" t="s">
        <v>153</v>
      </c>
      <c r="E112" s="34">
        <f>SUM(E113:E114)</f>
        <v>2091073</v>
      </c>
      <c r="F112" s="34">
        <f>SUM(F113:F114)</f>
        <v>2091073</v>
      </c>
      <c r="G112" s="49">
        <f>SUM(G113:G114)</f>
        <v>0</v>
      </c>
      <c r="H112" s="51">
        <f t="shared" si="2"/>
        <v>100</v>
      </c>
    </row>
    <row r="113" spans="1:8" ht="23.25" customHeight="1">
      <c r="A113" s="116"/>
      <c r="B113" s="65" t="s">
        <v>4</v>
      </c>
      <c r="C113" s="40"/>
      <c r="D113" s="28"/>
      <c r="E113" s="18"/>
      <c r="F113" s="18"/>
      <c r="G113" s="50"/>
      <c r="H113" s="44"/>
    </row>
    <row r="114" spans="1:8" ht="40.5" customHeight="1">
      <c r="A114" s="117"/>
      <c r="B114" s="65" t="s">
        <v>5</v>
      </c>
      <c r="C114" s="40"/>
      <c r="D114" s="57"/>
      <c r="E114" s="18">
        <v>2091073</v>
      </c>
      <c r="F114" s="18">
        <v>2091073</v>
      </c>
      <c r="G114" s="50">
        <f>G117+G120+G123+G126</f>
        <v>0</v>
      </c>
      <c r="H114" s="44">
        <f t="shared" si="2"/>
        <v>100</v>
      </c>
    </row>
    <row r="115" spans="1:8" ht="30" customHeight="1">
      <c r="A115" s="115" t="s">
        <v>12</v>
      </c>
      <c r="B115" s="65" t="s">
        <v>3</v>
      </c>
      <c r="C115" s="40" t="s">
        <v>151</v>
      </c>
      <c r="D115" s="57" t="s">
        <v>177</v>
      </c>
      <c r="E115" s="34">
        <f>SUM(E116:E117)</f>
        <v>1418528.1</v>
      </c>
      <c r="F115" s="34">
        <f>SUM(F116:F117)</f>
        <v>1418528.1</v>
      </c>
      <c r="G115" s="47">
        <f>SUM(G116:G117)</f>
        <v>0</v>
      </c>
      <c r="H115" s="51">
        <f t="shared" si="2"/>
        <v>100</v>
      </c>
    </row>
    <row r="116" spans="1:8" ht="28.5" customHeight="1">
      <c r="A116" s="116"/>
      <c r="B116" s="65" t="s">
        <v>4</v>
      </c>
      <c r="C116" s="40"/>
      <c r="D116" s="57"/>
      <c r="E116" s="18">
        <v>297890.9</v>
      </c>
      <c r="F116" s="18">
        <v>297890.9</v>
      </c>
      <c r="G116" s="44">
        <v>0</v>
      </c>
      <c r="H116" s="44">
        <f t="shared" si="2"/>
        <v>100</v>
      </c>
    </row>
    <row r="117" spans="1:8" ht="27.75" customHeight="1">
      <c r="A117" s="117"/>
      <c r="B117" s="65" t="s">
        <v>5</v>
      </c>
      <c r="C117" s="15"/>
      <c r="D117" s="16"/>
      <c r="E117" s="18">
        <v>1120637.2</v>
      </c>
      <c r="F117" s="18">
        <v>1120637.2</v>
      </c>
      <c r="G117" s="44">
        <v>0</v>
      </c>
      <c r="H117" s="44">
        <f>ROUND((F117-G117)/E117*100,2)</f>
        <v>100</v>
      </c>
    </row>
    <row r="118" spans="1:8" ht="35.25" customHeight="1">
      <c r="A118" s="115" t="s">
        <v>162</v>
      </c>
      <c r="B118" s="65" t="s">
        <v>3</v>
      </c>
      <c r="C118" s="40" t="s">
        <v>178</v>
      </c>
      <c r="D118" s="57" t="s">
        <v>179</v>
      </c>
      <c r="E118" s="34">
        <f>SUM(E119:E120)</f>
        <v>71837</v>
      </c>
      <c r="F118" s="34">
        <f>SUM(F119:F120)</f>
        <v>71837</v>
      </c>
      <c r="G118" s="47">
        <f>SUM(G119:G120)</f>
        <v>0</v>
      </c>
      <c r="H118" s="51">
        <f t="shared" si="2"/>
        <v>100</v>
      </c>
    </row>
    <row r="119" spans="1:8" ht="21.75" customHeight="1">
      <c r="A119" s="116"/>
      <c r="B119" s="65" t="s">
        <v>4</v>
      </c>
      <c r="C119" s="40"/>
      <c r="D119" s="16"/>
      <c r="E119" s="18">
        <v>15085.8</v>
      </c>
      <c r="F119" s="18">
        <v>15085.8</v>
      </c>
      <c r="G119" s="44">
        <v>0</v>
      </c>
      <c r="H119" s="44">
        <f t="shared" si="2"/>
        <v>100</v>
      </c>
    </row>
    <row r="120" spans="1:8" ht="25.5" customHeight="1">
      <c r="A120" s="117"/>
      <c r="B120" s="65" t="s">
        <v>5</v>
      </c>
      <c r="C120" s="15"/>
      <c r="D120" s="16"/>
      <c r="E120" s="18">
        <v>56751.2</v>
      </c>
      <c r="F120" s="18">
        <v>56751.2</v>
      </c>
      <c r="G120" s="44">
        <v>0</v>
      </c>
      <c r="H120" s="44">
        <f>ROUND((F120-G120)/E120*100,2)</f>
        <v>100</v>
      </c>
    </row>
    <row r="121" spans="1:8" ht="21.75" customHeight="1">
      <c r="A121" s="115" t="s">
        <v>12</v>
      </c>
      <c r="B121" s="65" t="s">
        <v>3</v>
      </c>
      <c r="C121" s="40" t="s">
        <v>150</v>
      </c>
      <c r="D121" s="16"/>
      <c r="E121" s="34">
        <f>SUM(E122:E123)</f>
        <v>2300</v>
      </c>
      <c r="F121" s="34">
        <f>SUM(F122:F123)</f>
        <v>2169.7</v>
      </c>
      <c r="G121" s="47">
        <f>SUM(G122:G123)</f>
        <v>0</v>
      </c>
      <c r="H121" s="51">
        <f t="shared" si="2"/>
        <v>94.33</v>
      </c>
    </row>
    <row r="122" spans="1:8" ht="20.25" customHeight="1">
      <c r="A122" s="116"/>
      <c r="B122" s="65" t="s">
        <v>4</v>
      </c>
      <c r="C122" s="40"/>
      <c r="D122" s="16"/>
      <c r="E122" s="18">
        <v>2300</v>
      </c>
      <c r="F122" s="18">
        <v>2169.7</v>
      </c>
      <c r="G122" s="44">
        <v>0</v>
      </c>
      <c r="H122" s="44">
        <f>ROUND((F122-G122)/E122*100,2)</f>
        <v>94.33</v>
      </c>
    </row>
    <row r="123" spans="1:8" ht="27" customHeight="1">
      <c r="A123" s="117"/>
      <c r="B123" s="65" t="s">
        <v>5</v>
      </c>
      <c r="C123" s="15"/>
      <c r="D123" s="16"/>
      <c r="E123" s="18"/>
      <c r="F123" s="18"/>
      <c r="G123" s="44"/>
      <c r="H123" s="44"/>
    </row>
    <row r="124" spans="1:8" ht="45" customHeight="1">
      <c r="A124" s="115" t="s">
        <v>120</v>
      </c>
      <c r="B124" s="65" t="s">
        <v>3</v>
      </c>
      <c r="C124" s="40" t="s">
        <v>140</v>
      </c>
      <c r="D124" s="16"/>
      <c r="E124" s="34">
        <f>SUM(E125:E126)</f>
        <v>18002</v>
      </c>
      <c r="F124" s="34">
        <f>SUM(F125:F126)</f>
        <v>17901.9</v>
      </c>
      <c r="G124" s="47">
        <f>SUM(G125:G126)</f>
        <v>0</v>
      </c>
      <c r="H124" s="51">
        <f t="shared" si="2"/>
        <v>99.44</v>
      </c>
    </row>
    <row r="125" spans="1:8" ht="28.5" customHeight="1">
      <c r="A125" s="116"/>
      <c r="B125" s="65" t="s">
        <v>4</v>
      </c>
      <c r="C125" s="15"/>
      <c r="D125" s="16"/>
      <c r="E125" s="18">
        <v>18002</v>
      </c>
      <c r="F125" s="18">
        <v>17901.9</v>
      </c>
      <c r="G125" s="44">
        <v>0</v>
      </c>
      <c r="H125" s="44">
        <f t="shared" si="2"/>
        <v>99.44</v>
      </c>
    </row>
    <row r="126" spans="1:8" ht="21.75" customHeight="1">
      <c r="A126" s="117"/>
      <c r="B126" s="65" t="s">
        <v>5</v>
      </c>
      <c r="C126" s="15"/>
      <c r="D126" s="16"/>
      <c r="E126" s="13"/>
      <c r="F126" s="18"/>
      <c r="G126" s="44"/>
      <c r="H126" s="44"/>
    </row>
    <row r="127" spans="1:8" ht="51.75" customHeight="1">
      <c r="A127" s="115" t="s">
        <v>200</v>
      </c>
      <c r="B127" s="65" t="s">
        <v>3</v>
      </c>
      <c r="C127" s="40" t="s">
        <v>143</v>
      </c>
      <c r="D127" s="28" t="s">
        <v>180</v>
      </c>
      <c r="E127" s="34">
        <f>SUM(E128:E129)</f>
        <v>15847.9</v>
      </c>
      <c r="F127" s="34">
        <f>SUM(F128:F129)</f>
        <v>15847.8</v>
      </c>
      <c r="G127" s="47">
        <f>SUM(G128:G129)</f>
        <v>0</v>
      </c>
      <c r="H127" s="51">
        <f t="shared" si="2"/>
        <v>100</v>
      </c>
    </row>
    <row r="128" spans="1:8" ht="21.75" customHeight="1">
      <c r="A128" s="116"/>
      <c r="B128" s="65" t="s">
        <v>4</v>
      </c>
      <c r="C128" s="40"/>
      <c r="D128" s="16"/>
      <c r="E128" s="18">
        <v>3328.1</v>
      </c>
      <c r="F128" s="18">
        <v>3328</v>
      </c>
      <c r="G128" s="44">
        <v>0</v>
      </c>
      <c r="H128" s="44">
        <f t="shared" si="2"/>
        <v>100</v>
      </c>
    </row>
    <row r="129" spans="1:8" ht="21.75" customHeight="1">
      <c r="A129" s="117"/>
      <c r="B129" s="65" t="s">
        <v>5</v>
      </c>
      <c r="C129" s="15"/>
      <c r="D129" s="16"/>
      <c r="E129" s="18">
        <v>12519.8</v>
      </c>
      <c r="F129" s="18">
        <v>12519.8</v>
      </c>
      <c r="G129" s="44">
        <v>0</v>
      </c>
      <c r="H129" s="44">
        <f>ROUND((F129-G129)/E129*100,2)</f>
        <v>100</v>
      </c>
    </row>
    <row r="130" spans="1:8" ht="29.25" customHeight="1">
      <c r="A130" s="115" t="s">
        <v>121</v>
      </c>
      <c r="B130" s="65" t="s">
        <v>3</v>
      </c>
      <c r="C130" s="40" t="s">
        <v>181</v>
      </c>
      <c r="D130" s="57" t="s">
        <v>182</v>
      </c>
      <c r="E130" s="34">
        <f>SUM(E131:E132)</f>
        <v>5725674.1</v>
      </c>
      <c r="F130" s="34">
        <f>SUM(F131:F132)</f>
        <v>5725661.199999999</v>
      </c>
      <c r="G130" s="47">
        <f>SUM(G131:G132)</f>
        <v>0</v>
      </c>
      <c r="H130" s="51">
        <f t="shared" si="2"/>
        <v>100</v>
      </c>
    </row>
    <row r="131" spans="1:8" ht="19.5" customHeight="1">
      <c r="A131" s="116"/>
      <c r="B131" s="65" t="s">
        <v>4</v>
      </c>
      <c r="C131" s="40"/>
      <c r="D131" s="28"/>
      <c r="E131" s="18">
        <f>1202391.6</f>
        <v>1202391.6</v>
      </c>
      <c r="F131" s="18">
        <f>1202388.9</f>
        <v>1202388.9</v>
      </c>
      <c r="G131" s="44">
        <v>0</v>
      </c>
      <c r="H131" s="44">
        <f t="shared" si="2"/>
        <v>100</v>
      </c>
    </row>
    <row r="132" spans="1:8" ht="27.75" customHeight="1">
      <c r="A132" s="117"/>
      <c r="B132" s="65" t="s">
        <v>5</v>
      </c>
      <c r="C132" s="40"/>
      <c r="D132" s="28"/>
      <c r="E132" s="18">
        <f>4523282.5</f>
        <v>4523282.5</v>
      </c>
      <c r="F132" s="18">
        <f>4523272.3</f>
        <v>4523272.3</v>
      </c>
      <c r="G132" s="44">
        <v>0</v>
      </c>
      <c r="H132" s="44">
        <f>ROUND((F132-G132)/E132*100,2)</f>
        <v>100</v>
      </c>
    </row>
    <row r="133" spans="1:8" ht="31.5" customHeight="1">
      <c r="A133" s="115" t="s">
        <v>163</v>
      </c>
      <c r="B133" s="65" t="s">
        <v>3</v>
      </c>
      <c r="C133" s="40" t="s">
        <v>183</v>
      </c>
      <c r="D133" s="57" t="s">
        <v>184</v>
      </c>
      <c r="E133" s="34">
        <f>SUM(E134:E135)</f>
        <v>580526.1</v>
      </c>
      <c r="F133" s="34">
        <f>SUM(F134:F135)</f>
        <v>580526.1</v>
      </c>
      <c r="G133" s="47">
        <f>SUM(G134:G135)</f>
        <v>0</v>
      </c>
      <c r="H133" s="51">
        <f t="shared" si="2"/>
        <v>100</v>
      </c>
    </row>
    <row r="134" spans="1:8" ht="21" customHeight="1">
      <c r="A134" s="116"/>
      <c r="B134" s="65" t="s">
        <v>4</v>
      </c>
      <c r="C134" s="40"/>
      <c r="D134" s="57"/>
      <c r="E134" s="18">
        <f>3008.8+118901.7</f>
        <v>121910.5</v>
      </c>
      <c r="F134" s="18">
        <f>121910.5</f>
        <v>121910.5</v>
      </c>
      <c r="G134" s="44">
        <v>0</v>
      </c>
      <c r="H134" s="44">
        <f t="shared" si="2"/>
        <v>100</v>
      </c>
    </row>
    <row r="135" spans="1:8" ht="21.75" customHeight="1">
      <c r="A135" s="117"/>
      <c r="B135" s="65" t="s">
        <v>5</v>
      </c>
      <c r="C135" s="40"/>
      <c r="D135" s="57"/>
      <c r="E135" s="18">
        <f>11318.8+447296.8</f>
        <v>458615.6</v>
      </c>
      <c r="F135" s="18">
        <f>458615.6</f>
        <v>458615.6</v>
      </c>
      <c r="G135" s="44">
        <v>0</v>
      </c>
      <c r="H135" s="44">
        <f t="shared" si="2"/>
        <v>100</v>
      </c>
    </row>
    <row r="136" spans="1:8" ht="21.75" customHeight="1">
      <c r="A136" s="115" t="s">
        <v>164</v>
      </c>
      <c r="B136" s="65" t="s">
        <v>3</v>
      </c>
      <c r="C136" s="40" t="s">
        <v>149</v>
      </c>
      <c r="D136" s="16"/>
      <c r="E136" s="34">
        <f>SUM(E137:E138)</f>
        <v>9965.1</v>
      </c>
      <c r="F136" s="34">
        <f>SUM(F137:F138)</f>
        <v>9921.1</v>
      </c>
      <c r="G136" s="47">
        <f>SUM(G137:G138)</f>
        <v>0</v>
      </c>
      <c r="H136" s="51">
        <f>ROUND((F136-G136)/E136*100,2)</f>
        <v>99.56</v>
      </c>
    </row>
    <row r="137" spans="1:8" ht="22.5" customHeight="1">
      <c r="A137" s="116"/>
      <c r="B137" s="65" t="s">
        <v>4</v>
      </c>
      <c r="C137" s="40"/>
      <c r="D137" s="16"/>
      <c r="E137" s="18">
        <v>9965.1</v>
      </c>
      <c r="F137" s="18">
        <v>9921.1</v>
      </c>
      <c r="G137" s="44">
        <v>0</v>
      </c>
      <c r="H137" s="44">
        <f>ROUND((F137-G137)/E137*100,2)</f>
        <v>99.56</v>
      </c>
    </row>
    <row r="138" spans="1:8" ht="24" customHeight="1">
      <c r="A138" s="117"/>
      <c r="B138" s="65" t="s">
        <v>5</v>
      </c>
      <c r="C138" s="15"/>
      <c r="D138" s="16"/>
      <c r="E138" s="18"/>
      <c r="F138" s="18"/>
      <c r="G138" s="44"/>
      <c r="H138" s="44"/>
    </row>
    <row r="139" spans="1:8" ht="54.75" customHeight="1">
      <c r="A139" s="131" t="s">
        <v>165</v>
      </c>
      <c r="B139" s="65" t="s">
        <v>3</v>
      </c>
      <c r="C139" s="40" t="s">
        <v>37</v>
      </c>
      <c r="D139" s="16"/>
      <c r="E139" s="34">
        <f>SUM(E140:E141)</f>
        <v>1056.3</v>
      </c>
      <c r="F139" s="34">
        <f>SUM(F140:F141)</f>
        <v>1055.1</v>
      </c>
      <c r="G139" s="47">
        <f>SUM(G140:G141)</f>
        <v>0</v>
      </c>
      <c r="H139" s="51">
        <f>ROUND((F139-G139)/E139*100,2)</f>
        <v>99.89</v>
      </c>
    </row>
    <row r="140" spans="1:8" ht="21.75" customHeight="1">
      <c r="A140" s="116"/>
      <c r="B140" s="65" t="s">
        <v>4</v>
      </c>
      <c r="C140" s="40"/>
      <c r="D140" s="16"/>
      <c r="E140" s="18">
        <v>1056.3</v>
      </c>
      <c r="F140" s="18">
        <v>1055.1</v>
      </c>
      <c r="G140" s="44">
        <v>0</v>
      </c>
      <c r="H140" s="44">
        <f>ROUND((F140-G140)/E140*100,2)</f>
        <v>99.89</v>
      </c>
    </row>
    <row r="141" spans="1:8" ht="21.75" customHeight="1">
      <c r="A141" s="117"/>
      <c r="B141" s="65" t="s">
        <v>5</v>
      </c>
      <c r="C141" s="15"/>
      <c r="D141" s="16"/>
      <c r="E141" s="18"/>
      <c r="F141" s="18"/>
      <c r="G141" s="44"/>
      <c r="H141" s="51"/>
    </row>
    <row r="142" spans="1:8" ht="53.25" customHeight="1">
      <c r="A142" s="131" t="s">
        <v>122</v>
      </c>
      <c r="B142" s="65" t="s">
        <v>3</v>
      </c>
      <c r="C142" s="40" t="s">
        <v>137</v>
      </c>
      <c r="D142" s="57" t="s">
        <v>185</v>
      </c>
      <c r="E142" s="34">
        <f>SUM(E143:E144)</f>
        <v>10950</v>
      </c>
      <c r="F142" s="34">
        <f>SUM(F143:F144)</f>
        <v>10950</v>
      </c>
      <c r="G142" s="47">
        <f>SUM(G143:G144)</f>
        <v>0</v>
      </c>
      <c r="H142" s="51">
        <f>ROUND((F142-G142)/E142*100,2)</f>
        <v>100</v>
      </c>
    </row>
    <row r="143" spans="1:8" ht="21.75" customHeight="1">
      <c r="A143" s="116"/>
      <c r="B143" s="65" t="s">
        <v>4</v>
      </c>
      <c r="C143" s="15"/>
      <c r="D143" s="16"/>
      <c r="E143" s="18"/>
      <c r="F143" s="18"/>
      <c r="G143" s="44"/>
      <c r="H143" s="44"/>
    </row>
    <row r="144" spans="1:8" ht="21.75" customHeight="1">
      <c r="A144" s="117"/>
      <c r="B144" s="65" t="s">
        <v>5</v>
      </c>
      <c r="C144" s="40"/>
      <c r="D144" s="57"/>
      <c r="E144" s="18">
        <v>10950</v>
      </c>
      <c r="F144" s="18">
        <v>10950</v>
      </c>
      <c r="G144" s="44">
        <v>0</v>
      </c>
      <c r="H144" s="44">
        <f>ROUND((F144-G144)/E144*100,2)</f>
        <v>100</v>
      </c>
    </row>
    <row r="145" spans="1:8" ht="37.5" customHeight="1">
      <c r="A145" s="115" t="s">
        <v>166</v>
      </c>
      <c r="B145" s="65" t="s">
        <v>3</v>
      </c>
      <c r="C145" s="40" t="s">
        <v>186</v>
      </c>
      <c r="D145" s="40" t="s">
        <v>187</v>
      </c>
      <c r="E145" s="34">
        <f>SUM(E146:E147)</f>
        <v>1691809.3</v>
      </c>
      <c r="F145" s="34">
        <f>SUM(F146:F147)</f>
        <v>1642955.3</v>
      </c>
      <c r="G145" s="47">
        <f>SUM(G146:G147)</f>
        <v>92421.1</v>
      </c>
      <c r="H145" s="51">
        <f>ROUND((F145-G145)/E145*100,2)</f>
        <v>91.65</v>
      </c>
    </row>
    <row r="146" spans="1:8" ht="21.75" customHeight="1">
      <c r="A146" s="116"/>
      <c r="B146" s="65" t="s">
        <v>4</v>
      </c>
      <c r="C146" s="40"/>
      <c r="D146" s="57"/>
      <c r="E146" s="18">
        <v>1691809.3</v>
      </c>
      <c r="F146" s="18">
        <v>1642955.3</v>
      </c>
      <c r="G146" s="44">
        <v>92421.1</v>
      </c>
      <c r="H146" s="44">
        <f>ROUND((F146-G146)/E146*100,2)</f>
        <v>91.65</v>
      </c>
    </row>
    <row r="147" spans="1:8" ht="29.25" customHeight="1">
      <c r="A147" s="117"/>
      <c r="B147" s="65" t="s">
        <v>5</v>
      </c>
      <c r="C147" s="61"/>
      <c r="D147" s="60"/>
      <c r="E147" s="18"/>
      <c r="F147" s="18"/>
      <c r="G147" s="44"/>
      <c r="H147" s="44"/>
    </row>
    <row r="148" spans="1:8" ht="38.25" customHeight="1">
      <c r="A148" s="115" t="s">
        <v>167</v>
      </c>
      <c r="B148" s="65" t="s">
        <v>3</v>
      </c>
      <c r="C148" s="40" t="s">
        <v>188</v>
      </c>
      <c r="D148" s="56" t="s">
        <v>189</v>
      </c>
      <c r="E148" s="34">
        <f>SUM(E149:E150)</f>
        <v>8226</v>
      </c>
      <c r="F148" s="34">
        <f>SUM(F149:F150)</f>
        <v>8190</v>
      </c>
      <c r="G148" s="51">
        <f>G149+G150</f>
        <v>0</v>
      </c>
      <c r="H148" s="51">
        <f>ROUND((F148-G148)/E148*100,2)</f>
        <v>99.56</v>
      </c>
    </row>
    <row r="149" spans="1:8" ht="25.5" customHeight="1">
      <c r="A149" s="116"/>
      <c r="B149" s="65" t="s">
        <v>4</v>
      </c>
      <c r="C149" s="61"/>
      <c r="D149" s="60"/>
      <c r="E149" s="18"/>
      <c r="F149" s="18"/>
      <c r="G149" s="47"/>
      <c r="H149" s="51"/>
    </row>
    <row r="150" spans="1:8" ht="42.75" customHeight="1">
      <c r="A150" s="117"/>
      <c r="B150" s="65" t="s">
        <v>5</v>
      </c>
      <c r="C150" s="61"/>
      <c r="D150" s="60"/>
      <c r="E150" s="18">
        <v>8226</v>
      </c>
      <c r="F150" s="18">
        <v>8190</v>
      </c>
      <c r="G150" s="47">
        <f>G156+G159+G168+G171+G153+G177+G165+G174+G162+G183</f>
        <v>0</v>
      </c>
      <c r="H150" s="51">
        <f aca="true" t="shared" si="4" ref="H150:H155">ROUND((F150-G150)/E150*100,2)</f>
        <v>99.56</v>
      </c>
    </row>
    <row r="151" spans="1:8" ht="26.25" customHeight="1">
      <c r="A151" s="109" t="s">
        <v>7</v>
      </c>
      <c r="B151" s="5" t="s">
        <v>3</v>
      </c>
      <c r="C151" s="15" t="s">
        <v>66</v>
      </c>
      <c r="D151" s="60"/>
      <c r="E151" s="35">
        <f>SUM(E152:E153)</f>
        <v>7914569.5</v>
      </c>
      <c r="F151" s="35">
        <f>SUM(F152:F153)</f>
        <v>7878991.300000001</v>
      </c>
      <c r="G151" s="35">
        <f>SUM(G152:G153)</f>
        <v>0</v>
      </c>
      <c r="H151" s="51">
        <f t="shared" si="4"/>
        <v>99.55</v>
      </c>
    </row>
    <row r="152" spans="1:8" ht="18.75" customHeight="1">
      <c r="A152" s="110"/>
      <c r="B152" s="5" t="s">
        <v>4</v>
      </c>
      <c r="C152" s="61"/>
      <c r="D152" s="60"/>
      <c r="E152" s="35">
        <f aca="true" t="shared" si="5" ref="E152:G153">E158+E161+E170+E173+E155+E179+E167+E176+E164</f>
        <v>7677326.4</v>
      </c>
      <c r="F152" s="35">
        <f t="shared" si="5"/>
        <v>7641748.200000001</v>
      </c>
      <c r="G152" s="35">
        <f t="shared" si="5"/>
        <v>0</v>
      </c>
      <c r="H152" s="51">
        <f t="shared" si="4"/>
        <v>99.54</v>
      </c>
    </row>
    <row r="153" spans="1:8" ht="28.5" customHeight="1">
      <c r="A153" s="110"/>
      <c r="B153" s="5" t="s">
        <v>5</v>
      </c>
      <c r="C153" s="61"/>
      <c r="D153" s="60"/>
      <c r="E153" s="35">
        <f t="shared" si="5"/>
        <v>237243.1</v>
      </c>
      <c r="F153" s="35">
        <f t="shared" si="5"/>
        <v>237243.1</v>
      </c>
      <c r="G153" s="35">
        <f t="shared" si="5"/>
        <v>0</v>
      </c>
      <c r="H153" s="51">
        <f t="shared" si="4"/>
        <v>100</v>
      </c>
    </row>
    <row r="154" spans="1:8" ht="27" customHeight="1">
      <c r="A154" s="130" t="s">
        <v>15</v>
      </c>
      <c r="B154" s="64" t="s">
        <v>3</v>
      </c>
      <c r="C154" s="40" t="s">
        <v>130</v>
      </c>
      <c r="D154" s="11"/>
      <c r="E154" s="34">
        <f>SUM(E155:E156)</f>
        <v>172.8</v>
      </c>
      <c r="F154" s="34">
        <f>SUM(F155:F156)</f>
        <v>166.8</v>
      </c>
      <c r="G154" s="34">
        <f>SUM(G155:G156)</f>
        <v>0</v>
      </c>
      <c r="H154" s="51">
        <f t="shared" si="4"/>
        <v>96.53</v>
      </c>
    </row>
    <row r="155" spans="1:8" ht="34.5" customHeight="1">
      <c r="A155" s="106"/>
      <c r="B155" s="64" t="s">
        <v>4</v>
      </c>
      <c r="C155" s="40"/>
      <c r="D155" s="11"/>
      <c r="E155" s="18">
        <v>172.8</v>
      </c>
      <c r="F155" s="18">
        <v>166.8</v>
      </c>
      <c r="G155" s="44">
        <v>0</v>
      </c>
      <c r="H155" s="44">
        <f t="shared" si="4"/>
        <v>96.53</v>
      </c>
    </row>
    <row r="156" spans="1:8" ht="18.75" customHeight="1">
      <c r="A156" s="107"/>
      <c r="B156" s="64" t="s">
        <v>5</v>
      </c>
      <c r="C156" s="12"/>
      <c r="D156" s="11"/>
      <c r="E156" s="13"/>
      <c r="F156" s="18"/>
      <c r="G156" s="46"/>
      <c r="H156" s="44"/>
    </row>
    <row r="157" spans="1:8" ht="33.75" customHeight="1">
      <c r="A157" s="130" t="s">
        <v>98</v>
      </c>
      <c r="B157" s="64" t="s">
        <v>3</v>
      </c>
      <c r="C157" s="40" t="s">
        <v>131</v>
      </c>
      <c r="D157" s="11"/>
      <c r="E157" s="34">
        <f>SUM(E158:E159)</f>
        <v>2361135.5</v>
      </c>
      <c r="F157" s="34">
        <f>SUM(F158:F159)</f>
        <v>2345365.2</v>
      </c>
      <c r="G157" s="48">
        <f>SUM(G158:G159)</f>
        <v>0</v>
      </c>
      <c r="H157" s="51">
        <f>ROUND((F157-G157)/E157*100,2)</f>
        <v>99.33</v>
      </c>
    </row>
    <row r="158" spans="1:8" ht="30" customHeight="1">
      <c r="A158" s="106"/>
      <c r="B158" s="64" t="s">
        <v>4</v>
      </c>
      <c r="C158" s="40"/>
      <c r="D158" s="15"/>
      <c r="E158" s="18">
        <f>2335629.9+25505.6</f>
        <v>2361135.5</v>
      </c>
      <c r="F158" s="18">
        <f>2322083.6+23281.6</f>
        <v>2345365.2</v>
      </c>
      <c r="G158" s="44">
        <v>0</v>
      </c>
      <c r="H158" s="44">
        <f>ROUND((F158-G158)/E158*100,2)</f>
        <v>99.33</v>
      </c>
    </row>
    <row r="159" spans="1:8" ht="25.5" customHeight="1">
      <c r="A159" s="107"/>
      <c r="B159" s="64" t="s">
        <v>5</v>
      </c>
      <c r="C159" s="12"/>
      <c r="D159" s="11"/>
      <c r="E159" s="13"/>
      <c r="F159" s="18"/>
      <c r="G159" s="44"/>
      <c r="H159" s="44"/>
    </row>
    <row r="160" spans="1:8" ht="30.75" customHeight="1">
      <c r="A160" s="130" t="s">
        <v>99</v>
      </c>
      <c r="B160" s="64" t="s">
        <v>3</v>
      </c>
      <c r="C160" s="40" t="s">
        <v>190</v>
      </c>
      <c r="D160" s="40" t="s">
        <v>191</v>
      </c>
      <c r="E160" s="34">
        <f>SUM(E161:E162)</f>
        <v>1723160.1</v>
      </c>
      <c r="F160" s="34">
        <f>SUM(F161:F162)</f>
        <v>1713995.2000000002</v>
      </c>
      <c r="G160" s="47">
        <f>SUM(G161:G162)</f>
        <v>0</v>
      </c>
      <c r="H160" s="51">
        <f>ROUND((F160-G160)/E160*100,2)</f>
        <v>99.47</v>
      </c>
    </row>
    <row r="161" spans="1:8" ht="33.75" customHeight="1">
      <c r="A161" s="106"/>
      <c r="B161" s="64" t="s">
        <v>4</v>
      </c>
      <c r="C161" s="40"/>
      <c r="D161" s="40"/>
      <c r="E161" s="18">
        <f>286403.6+1436756.5</f>
        <v>1723160.1</v>
      </c>
      <c r="F161" s="18">
        <f>281237.9+1432757.3</f>
        <v>1713995.2000000002</v>
      </c>
      <c r="G161" s="44">
        <v>0</v>
      </c>
      <c r="H161" s="44">
        <f>ROUND((F161-G161)/E161*100,2)</f>
        <v>99.47</v>
      </c>
    </row>
    <row r="162" spans="1:8" ht="33.75" customHeight="1">
      <c r="A162" s="107"/>
      <c r="B162" s="64" t="s">
        <v>5</v>
      </c>
      <c r="C162" s="12"/>
      <c r="D162" s="11"/>
      <c r="E162" s="18"/>
      <c r="F162" s="18"/>
      <c r="G162" s="46"/>
      <c r="H162" s="44"/>
    </row>
    <row r="163" spans="1:8" ht="39" customHeight="1">
      <c r="A163" s="130" t="s">
        <v>117</v>
      </c>
      <c r="B163" s="64" t="s">
        <v>3</v>
      </c>
      <c r="C163" s="40" t="s">
        <v>192</v>
      </c>
      <c r="D163" s="40" t="s">
        <v>193</v>
      </c>
      <c r="E163" s="34">
        <f>SUM(E164:E165)</f>
        <v>3550757.8</v>
      </c>
      <c r="F163" s="34">
        <f>SUM(F164:F165)</f>
        <v>3546601.9</v>
      </c>
      <c r="G163" s="47">
        <f>SUM(G164:G165)</f>
        <v>0</v>
      </c>
      <c r="H163" s="51">
        <f>ROUND((F163-G163)/E163*100,2)</f>
        <v>99.88</v>
      </c>
    </row>
    <row r="164" spans="1:8" ht="30" customHeight="1">
      <c r="A164" s="106"/>
      <c r="B164" s="64" t="s">
        <v>4</v>
      </c>
      <c r="C164" s="40"/>
      <c r="D164" s="40"/>
      <c r="E164" s="18">
        <v>3550757.8</v>
      </c>
      <c r="F164" s="18">
        <v>3546601.9</v>
      </c>
      <c r="G164" s="52">
        <v>0</v>
      </c>
      <c r="H164" s="44">
        <f>ROUND((F164-G164)/E164*100,2)</f>
        <v>99.88</v>
      </c>
    </row>
    <row r="165" spans="1:8" ht="29.25" customHeight="1">
      <c r="A165" s="107"/>
      <c r="B165" s="64" t="s">
        <v>5</v>
      </c>
      <c r="C165" s="12"/>
      <c r="D165" s="11"/>
      <c r="E165" s="13"/>
      <c r="F165" s="18"/>
      <c r="G165" s="46"/>
      <c r="H165" s="44"/>
    </row>
    <row r="166" spans="1:8" ht="30" customHeight="1">
      <c r="A166" s="130" t="s">
        <v>134</v>
      </c>
      <c r="B166" s="64" t="s">
        <v>3</v>
      </c>
      <c r="C166" s="40" t="s">
        <v>46</v>
      </c>
      <c r="D166" s="41"/>
      <c r="E166" s="34">
        <f>SUM(E167:E168)</f>
        <v>53.6</v>
      </c>
      <c r="F166" s="34">
        <f>SUM(F167:F168)</f>
        <v>53.2</v>
      </c>
      <c r="G166" s="48">
        <f>SUM(G167:G168)</f>
        <v>0</v>
      </c>
      <c r="H166" s="51">
        <f>ROUND((F166-G166)/E166*100,2)</f>
        <v>99.25</v>
      </c>
    </row>
    <row r="167" spans="1:8" ht="26.25" customHeight="1">
      <c r="A167" s="106"/>
      <c r="B167" s="64" t="s">
        <v>4</v>
      </c>
      <c r="C167" s="40"/>
      <c r="D167" s="41"/>
      <c r="E167" s="18">
        <v>53.6</v>
      </c>
      <c r="F167" s="18">
        <v>53.2</v>
      </c>
      <c r="G167" s="44">
        <v>0</v>
      </c>
      <c r="H167" s="44">
        <f>ROUND((F167-G167)/E167*100,2)</f>
        <v>99.25</v>
      </c>
    </row>
    <row r="168" spans="1:8" ht="33" customHeight="1">
      <c r="A168" s="107"/>
      <c r="B168" s="64" t="s">
        <v>5</v>
      </c>
      <c r="C168" s="15"/>
      <c r="D168" s="41"/>
      <c r="E168" s="18"/>
      <c r="F168" s="18"/>
      <c r="G168" s="46"/>
      <c r="H168" s="44"/>
    </row>
    <row r="169" spans="1:8" ht="39.75" customHeight="1">
      <c r="A169" s="130" t="s">
        <v>112</v>
      </c>
      <c r="B169" s="64" t="s">
        <v>3</v>
      </c>
      <c r="C169" s="15" t="s">
        <v>47</v>
      </c>
      <c r="D169" s="15" t="s">
        <v>48</v>
      </c>
      <c r="E169" s="34">
        <f>SUM(E170:E171)</f>
        <v>315.5</v>
      </c>
      <c r="F169" s="34">
        <f>SUM(F170:F171)</f>
        <v>315</v>
      </c>
      <c r="G169" s="48">
        <f>SUM(G170:G171)</f>
        <v>0</v>
      </c>
      <c r="H169" s="51">
        <f>ROUND((F169-G169)/E169*100,2)</f>
        <v>99.84</v>
      </c>
    </row>
    <row r="170" spans="1:8" ht="18.75" customHeight="1">
      <c r="A170" s="106"/>
      <c r="B170" s="64" t="s">
        <v>4</v>
      </c>
      <c r="C170" s="15"/>
      <c r="D170" s="15"/>
      <c r="E170" s="18">
        <v>315.5</v>
      </c>
      <c r="F170" s="18">
        <v>315</v>
      </c>
      <c r="G170" s="44">
        <v>0</v>
      </c>
      <c r="H170" s="44">
        <f>ROUND((F170-G170)/E170*100,2)</f>
        <v>99.84</v>
      </c>
    </row>
    <row r="171" spans="1:8" ht="30.75" customHeight="1">
      <c r="A171" s="107"/>
      <c r="B171" s="64" t="s">
        <v>5</v>
      </c>
      <c r="C171" s="12"/>
      <c r="D171" s="11"/>
      <c r="E171" s="13"/>
      <c r="F171" s="18"/>
      <c r="G171" s="44"/>
      <c r="H171" s="44"/>
    </row>
    <row r="172" spans="1:8" ht="28.5" customHeight="1">
      <c r="A172" s="130" t="s">
        <v>16</v>
      </c>
      <c r="B172" s="64" t="s">
        <v>3</v>
      </c>
      <c r="C172" s="40" t="s">
        <v>49</v>
      </c>
      <c r="D172" s="15"/>
      <c r="E172" s="34">
        <f>SUM(E173:E174)</f>
        <v>6946.5</v>
      </c>
      <c r="F172" s="34">
        <f>SUM(F173:F174)</f>
        <v>3838.2</v>
      </c>
      <c r="G172" s="48">
        <f>SUM(G173:G174)</f>
        <v>0</v>
      </c>
      <c r="H172" s="51">
        <f>ROUND((F172-G172)/E172*100,2)</f>
        <v>55.25</v>
      </c>
    </row>
    <row r="173" spans="1:8" ht="32.25" customHeight="1">
      <c r="A173" s="106"/>
      <c r="B173" s="64" t="s">
        <v>4</v>
      </c>
      <c r="C173" s="40"/>
      <c r="D173" s="15"/>
      <c r="E173" s="18">
        <v>6946.5</v>
      </c>
      <c r="F173" s="18">
        <v>3838.2</v>
      </c>
      <c r="G173" s="44">
        <v>0</v>
      </c>
      <c r="H173" s="44">
        <f>ROUND((F173-G173)/E173*100,2)</f>
        <v>55.25</v>
      </c>
    </row>
    <row r="174" spans="1:8" ht="36.75" customHeight="1">
      <c r="A174" s="107"/>
      <c r="B174" s="64" t="s">
        <v>5</v>
      </c>
      <c r="C174" s="12"/>
      <c r="D174" s="11"/>
      <c r="E174" s="18"/>
      <c r="F174" s="18"/>
      <c r="G174" s="44"/>
      <c r="H174" s="44"/>
    </row>
    <row r="175" spans="1:8" ht="51.75" customHeight="1">
      <c r="A175" s="132" t="s">
        <v>17</v>
      </c>
      <c r="B175" s="68" t="s">
        <v>3</v>
      </c>
      <c r="C175" s="40" t="s">
        <v>155</v>
      </c>
      <c r="D175" s="14"/>
      <c r="E175" s="70">
        <f>E177+E176</f>
        <v>7890</v>
      </c>
      <c r="F175" s="70">
        <f>F177+F176</f>
        <v>4518.1</v>
      </c>
      <c r="G175" s="53">
        <f>G177+G176</f>
        <v>0</v>
      </c>
      <c r="H175" s="51">
        <f>ROUND((F175-G175)/E175*100,2)</f>
        <v>57.26</v>
      </c>
    </row>
    <row r="176" spans="1:8" ht="18.75" customHeight="1">
      <c r="A176" s="133"/>
      <c r="B176" s="64" t="s">
        <v>4</v>
      </c>
      <c r="C176" s="40"/>
      <c r="D176" s="15"/>
      <c r="E176" s="71">
        <v>7890</v>
      </c>
      <c r="F176" s="71">
        <v>4518.1</v>
      </c>
      <c r="G176" s="44">
        <v>0</v>
      </c>
      <c r="H176" s="44">
        <f>ROUND((F176-G176)/E176*100,2)</f>
        <v>57.26</v>
      </c>
    </row>
    <row r="177" spans="1:8" ht="25.5" customHeight="1">
      <c r="A177" s="134"/>
      <c r="B177" s="68" t="s">
        <v>5</v>
      </c>
      <c r="C177" s="15"/>
      <c r="D177" s="15"/>
      <c r="E177" s="72"/>
      <c r="F177" s="71"/>
      <c r="G177" s="44"/>
      <c r="H177" s="44"/>
    </row>
    <row r="178" spans="1:8" ht="27" customHeight="1">
      <c r="A178" s="135" t="s">
        <v>100</v>
      </c>
      <c r="B178" s="19" t="s">
        <v>3</v>
      </c>
      <c r="C178" s="21" t="s">
        <v>132</v>
      </c>
      <c r="D178" s="20"/>
      <c r="E178" s="35">
        <f>SUM(E179:E180)</f>
        <v>264137.7</v>
      </c>
      <c r="F178" s="35">
        <f>SUM(F179:F180)</f>
        <v>264137.7</v>
      </c>
      <c r="G178" s="54">
        <f>SUM(G179:G180)</f>
        <v>0</v>
      </c>
      <c r="H178" s="51">
        <f aca="true" t="shared" si="6" ref="H178:H184">ROUND((F178-G178)/E178*100,2)</f>
        <v>100</v>
      </c>
    </row>
    <row r="179" spans="1:8" ht="24.75" customHeight="1">
      <c r="A179" s="106"/>
      <c r="B179" s="19" t="s">
        <v>4</v>
      </c>
      <c r="C179" s="21"/>
      <c r="D179" s="20"/>
      <c r="E179" s="36">
        <f>E182+E185+E188</f>
        <v>26894.600000000002</v>
      </c>
      <c r="F179" s="36">
        <f>F182+F185+F188</f>
        <v>26894.600000000002</v>
      </c>
      <c r="G179" s="44">
        <v>0</v>
      </c>
      <c r="H179" s="44">
        <f t="shared" si="6"/>
        <v>100</v>
      </c>
    </row>
    <row r="180" spans="1:8" ht="28.5" customHeight="1">
      <c r="A180" s="107"/>
      <c r="B180" s="19" t="s">
        <v>5</v>
      </c>
      <c r="C180" s="21"/>
      <c r="D180" s="20"/>
      <c r="E180" s="36">
        <f>E183+E186+E189</f>
        <v>237243.1</v>
      </c>
      <c r="F180" s="36">
        <f>F183+F186+F189</f>
        <v>237243.1</v>
      </c>
      <c r="G180" s="44">
        <v>0</v>
      </c>
      <c r="H180" s="44">
        <f t="shared" si="6"/>
        <v>100</v>
      </c>
    </row>
    <row r="181" spans="1:8" ht="33" customHeight="1">
      <c r="A181" s="130" t="s">
        <v>111</v>
      </c>
      <c r="B181" s="64" t="s">
        <v>3</v>
      </c>
      <c r="C181" s="40" t="s">
        <v>133</v>
      </c>
      <c r="D181" s="56" t="s">
        <v>194</v>
      </c>
      <c r="E181" s="34">
        <f>SUM(E182:E183)</f>
        <v>149956.30000000002</v>
      </c>
      <c r="F181" s="34">
        <f>SUM(F182:F183)</f>
        <v>149956.30000000002</v>
      </c>
      <c r="G181" s="48">
        <f>SUM(G182:G183)</f>
        <v>0</v>
      </c>
      <c r="H181" s="44">
        <f t="shared" si="6"/>
        <v>100</v>
      </c>
    </row>
    <row r="182" spans="1:8" ht="23.25" customHeight="1">
      <c r="A182" s="106"/>
      <c r="B182" s="64" t="s">
        <v>4</v>
      </c>
      <c r="C182" s="40"/>
      <c r="D182" s="56"/>
      <c r="E182" s="18">
        <v>4498.7</v>
      </c>
      <c r="F182" s="18">
        <v>4498.7</v>
      </c>
      <c r="G182" s="44">
        <v>0</v>
      </c>
      <c r="H182" s="44">
        <f t="shared" si="6"/>
        <v>100</v>
      </c>
    </row>
    <row r="183" spans="1:8" ht="38.25" customHeight="1">
      <c r="A183" s="107"/>
      <c r="B183" s="64" t="s">
        <v>5</v>
      </c>
      <c r="C183" s="40"/>
      <c r="D183" s="56"/>
      <c r="E183" s="18">
        <v>145457.6</v>
      </c>
      <c r="F183" s="18">
        <v>145457.6</v>
      </c>
      <c r="G183" s="44">
        <v>0</v>
      </c>
      <c r="H183" s="44">
        <f t="shared" si="6"/>
        <v>100</v>
      </c>
    </row>
    <row r="184" spans="1:8" ht="35.25" customHeight="1">
      <c r="A184" s="105" t="s">
        <v>168</v>
      </c>
      <c r="B184" s="64" t="s">
        <v>3</v>
      </c>
      <c r="C184" s="40" t="s">
        <v>195</v>
      </c>
      <c r="D184" s="56" t="s">
        <v>196</v>
      </c>
      <c r="E184" s="34">
        <f>SUM(E185:E186)</f>
        <v>91785.5</v>
      </c>
      <c r="F184" s="34">
        <f>SUM(F185:F186)</f>
        <v>91785.5</v>
      </c>
      <c r="G184" s="48">
        <f>SUM(G185:G186)</f>
        <v>0</v>
      </c>
      <c r="H184" s="51">
        <f t="shared" si="6"/>
        <v>100</v>
      </c>
    </row>
    <row r="185" spans="1:8" ht="27" customHeight="1">
      <c r="A185" s="106"/>
      <c r="B185" s="64" t="s">
        <v>4</v>
      </c>
      <c r="C185" s="15"/>
      <c r="D185" s="11"/>
      <c r="E185" s="18"/>
      <c r="F185" s="18"/>
      <c r="G185" s="46"/>
      <c r="H185" s="44"/>
    </row>
    <row r="186" spans="1:8" ht="28.5" customHeight="1">
      <c r="A186" s="107"/>
      <c r="B186" s="64" t="s">
        <v>5</v>
      </c>
      <c r="C186" s="40"/>
      <c r="D186" s="56"/>
      <c r="E186" s="18">
        <v>91785.5</v>
      </c>
      <c r="F186" s="18">
        <v>91785.5</v>
      </c>
      <c r="G186" s="44">
        <v>0</v>
      </c>
      <c r="H186" s="44">
        <f>ROUND((F186-G186)/E186*100,2)</f>
        <v>100</v>
      </c>
    </row>
    <row r="187" spans="1:8" ht="38.25" customHeight="1">
      <c r="A187" s="130" t="s">
        <v>117</v>
      </c>
      <c r="B187" s="64" t="s">
        <v>3</v>
      </c>
      <c r="C187" s="40" t="s">
        <v>197</v>
      </c>
      <c r="D187" s="40" t="s">
        <v>198</v>
      </c>
      <c r="E187" s="34">
        <f>SUM(E188:E189)</f>
        <v>22395.9</v>
      </c>
      <c r="F187" s="34">
        <f>SUM(F188:F189)</f>
        <v>22395.9</v>
      </c>
      <c r="G187" s="48">
        <f>SUM(G188:G189)</f>
        <v>0</v>
      </c>
      <c r="H187" s="51">
        <f>ROUND((F187-G187)/E187*100,2)</f>
        <v>100</v>
      </c>
    </row>
    <row r="188" spans="1:8" ht="33" customHeight="1">
      <c r="A188" s="106"/>
      <c r="B188" s="64" t="s">
        <v>4</v>
      </c>
      <c r="C188" s="15"/>
      <c r="D188" s="41"/>
      <c r="E188" s="18">
        <v>22395.9</v>
      </c>
      <c r="F188" s="18">
        <v>22395.9</v>
      </c>
      <c r="G188" s="44">
        <v>0</v>
      </c>
      <c r="H188" s="44">
        <f>ROUND((F188-G188)/E188*100,2)</f>
        <v>100</v>
      </c>
    </row>
    <row r="189" spans="1:8" ht="27" customHeight="1">
      <c r="A189" s="107"/>
      <c r="B189" s="64" t="s">
        <v>5</v>
      </c>
      <c r="C189" s="15"/>
      <c r="D189" s="41"/>
      <c r="E189" s="18"/>
      <c r="F189" s="18"/>
      <c r="G189" s="46"/>
      <c r="H189" s="44"/>
    </row>
    <row r="190" spans="1:8" ht="23.25" customHeight="1">
      <c r="A190" s="109" t="s">
        <v>8</v>
      </c>
      <c r="B190" s="5" t="s">
        <v>3</v>
      </c>
      <c r="C190" s="40" t="s">
        <v>67</v>
      </c>
      <c r="D190" s="41"/>
      <c r="E190" s="35">
        <f>SUM(E191:E192)</f>
        <v>937064.9</v>
      </c>
      <c r="F190" s="35">
        <f>SUM(F191:F192)</f>
        <v>904490.1</v>
      </c>
      <c r="G190" s="35">
        <f>SUM(G191:G192)</f>
        <v>0</v>
      </c>
      <c r="H190" s="51">
        <f>ROUND((F190-G190)/E190*100,2)</f>
        <v>96.52</v>
      </c>
    </row>
    <row r="191" spans="1:8" ht="18.75" customHeight="1">
      <c r="A191" s="110"/>
      <c r="B191" s="5" t="s">
        <v>4</v>
      </c>
      <c r="C191" s="15"/>
      <c r="D191" s="41"/>
      <c r="E191" s="35">
        <f aca="true" t="shared" si="7" ref="E191:G192">E194+E197+E200+E203+E206+E209</f>
        <v>937064.9</v>
      </c>
      <c r="F191" s="35">
        <f t="shared" si="7"/>
        <v>904490.1</v>
      </c>
      <c r="G191" s="35">
        <f t="shared" si="7"/>
        <v>0</v>
      </c>
      <c r="H191" s="51">
        <f>ROUND((F191-G191)/E191*100,2)</f>
        <v>96.52</v>
      </c>
    </row>
    <row r="192" spans="1:8" ht="20.25" customHeight="1">
      <c r="A192" s="110"/>
      <c r="B192" s="5" t="s">
        <v>5</v>
      </c>
      <c r="C192" s="15"/>
      <c r="D192" s="41"/>
      <c r="E192" s="35">
        <f t="shared" si="7"/>
        <v>0</v>
      </c>
      <c r="F192" s="35">
        <f t="shared" si="7"/>
        <v>0</v>
      </c>
      <c r="G192" s="35">
        <f t="shared" si="7"/>
        <v>0</v>
      </c>
      <c r="H192" s="44"/>
    </row>
    <row r="193" spans="1:8" ht="21.75" customHeight="1">
      <c r="A193" s="130" t="s">
        <v>201</v>
      </c>
      <c r="B193" s="64" t="s">
        <v>3</v>
      </c>
      <c r="C193" s="15" t="s">
        <v>50</v>
      </c>
      <c r="D193" s="41"/>
      <c r="E193" s="34">
        <f>SUM(E194:E195)</f>
        <v>931956</v>
      </c>
      <c r="F193" s="34">
        <f>SUM(F194:F195)</f>
        <v>900301.2</v>
      </c>
      <c r="G193" s="34">
        <f>SUM(G194:G195)</f>
        <v>0</v>
      </c>
      <c r="H193" s="51">
        <f>ROUND((F193-G193)/E193*100,2)</f>
        <v>96.6</v>
      </c>
    </row>
    <row r="194" spans="1:8" ht="18.75" customHeight="1">
      <c r="A194" s="106"/>
      <c r="B194" s="64" t="s">
        <v>4</v>
      </c>
      <c r="C194" s="15"/>
      <c r="D194" s="41"/>
      <c r="E194" s="18">
        <v>931956</v>
      </c>
      <c r="F194" s="18">
        <v>900301.2</v>
      </c>
      <c r="G194" s="44">
        <v>0</v>
      </c>
      <c r="H194" s="44">
        <f>ROUND((F194-G194)/E194*100,2)</f>
        <v>96.6</v>
      </c>
    </row>
    <row r="195" spans="1:8" ht="19.5" customHeight="1">
      <c r="A195" s="107"/>
      <c r="B195" s="64" t="s">
        <v>5</v>
      </c>
      <c r="C195" s="15"/>
      <c r="D195" s="41"/>
      <c r="E195" s="18"/>
      <c r="F195" s="18"/>
      <c r="G195" s="46"/>
      <c r="H195" s="44"/>
    </row>
    <row r="196" spans="1:8" ht="28.5" customHeight="1">
      <c r="A196" s="130" t="s">
        <v>101</v>
      </c>
      <c r="B196" s="64" t="s">
        <v>3</v>
      </c>
      <c r="C196" s="15" t="s">
        <v>51</v>
      </c>
      <c r="D196" s="41"/>
      <c r="E196" s="34">
        <f>SUM(E197:E198)</f>
        <v>1078.5</v>
      </c>
      <c r="F196" s="34">
        <f>SUM(F197:F198)</f>
        <v>1010.3</v>
      </c>
      <c r="G196" s="34">
        <f>SUM(G197:G198)</f>
        <v>0</v>
      </c>
      <c r="H196" s="51">
        <f>ROUND((F196-G196)/E196*100,2)</f>
        <v>93.68</v>
      </c>
    </row>
    <row r="197" spans="1:8" ht="22.5" customHeight="1">
      <c r="A197" s="106"/>
      <c r="B197" s="64" t="s">
        <v>4</v>
      </c>
      <c r="C197" s="15"/>
      <c r="D197" s="41"/>
      <c r="E197" s="18">
        <v>1078.5</v>
      </c>
      <c r="F197" s="18">
        <v>1010.3</v>
      </c>
      <c r="G197" s="44">
        <v>0</v>
      </c>
      <c r="H197" s="44">
        <f>ROUND((F197-G197)/E197*100,2)</f>
        <v>93.68</v>
      </c>
    </row>
    <row r="198" spans="1:8" ht="20.25" customHeight="1">
      <c r="A198" s="107"/>
      <c r="B198" s="64" t="s">
        <v>5</v>
      </c>
      <c r="C198" s="15"/>
      <c r="D198" s="41"/>
      <c r="E198" s="18"/>
      <c r="F198" s="18"/>
      <c r="G198" s="46"/>
      <c r="H198" s="44"/>
    </row>
    <row r="199" spans="1:8" ht="27" customHeight="1">
      <c r="A199" s="130" t="s">
        <v>102</v>
      </c>
      <c r="B199" s="64" t="s">
        <v>3</v>
      </c>
      <c r="C199" s="15" t="s">
        <v>52</v>
      </c>
      <c r="D199" s="41"/>
      <c r="E199" s="34">
        <f>SUM(E200:E201)</f>
        <v>1199.1</v>
      </c>
      <c r="F199" s="34">
        <f>SUM(F200:F201)</f>
        <v>1094.5</v>
      </c>
      <c r="G199" s="34">
        <f>SUM(G200:G201)</f>
        <v>0</v>
      </c>
      <c r="H199" s="51">
        <f>ROUND((F199-G199)/E199*100,2)</f>
        <v>91.28</v>
      </c>
    </row>
    <row r="200" spans="1:8" ht="18.75" customHeight="1">
      <c r="A200" s="106"/>
      <c r="B200" s="64" t="s">
        <v>4</v>
      </c>
      <c r="C200" s="15"/>
      <c r="D200" s="41"/>
      <c r="E200" s="18">
        <v>1199.1</v>
      </c>
      <c r="F200" s="18">
        <v>1094.5</v>
      </c>
      <c r="G200" s="44">
        <v>0</v>
      </c>
      <c r="H200" s="44">
        <f>ROUND((F200-G200)/E200*100,2)</f>
        <v>91.28</v>
      </c>
    </row>
    <row r="201" spans="1:8" ht="19.5" customHeight="1">
      <c r="A201" s="107"/>
      <c r="B201" s="64" t="s">
        <v>5</v>
      </c>
      <c r="C201" s="15"/>
      <c r="D201" s="41"/>
      <c r="E201" s="18"/>
      <c r="F201" s="18"/>
      <c r="G201" s="46"/>
      <c r="H201" s="44"/>
    </row>
    <row r="202" spans="1:8" ht="26.25" customHeight="1">
      <c r="A202" s="130" t="s">
        <v>103</v>
      </c>
      <c r="B202" s="64" t="s">
        <v>3</v>
      </c>
      <c r="C202" s="15" t="s">
        <v>53</v>
      </c>
      <c r="D202" s="41"/>
      <c r="E202" s="34">
        <f>SUM(E203:E204)</f>
        <v>299.5</v>
      </c>
      <c r="F202" s="34">
        <f>SUM(F203:F204)</f>
        <v>223.2</v>
      </c>
      <c r="G202" s="34">
        <f>SUM(G203:G204)</f>
        <v>0</v>
      </c>
      <c r="H202" s="51">
        <f>ROUND((F202-G202)/E202*100,2)</f>
        <v>74.52</v>
      </c>
    </row>
    <row r="203" spans="1:8" ht="18.75" customHeight="1">
      <c r="A203" s="136"/>
      <c r="B203" s="64" t="s">
        <v>4</v>
      </c>
      <c r="C203" s="15"/>
      <c r="D203" s="41"/>
      <c r="E203" s="18">
        <v>299.5</v>
      </c>
      <c r="F203" s="18">
        <v>223.2</v>
      </c>
      <c r="G203" s="44">
        <v>0</v>
      </c>
      <c r="H203" s="44">
        <f>ROUND((F203-G203)/E203*100,2)</f>
        <v>74.52</v>
      </c>
    </row>
    <row r="204" spans="1:8" ht="24" customHeight="1">
      <c r="A204" s="137"/>
      <c r="B204" s="64" t="s">
        <v>5</v>
      </c>
      <c r="C204" s="15"/>
      <c r="D204" s="41"/>
      <c r="E204" s="18"/>
      <c r="F204" s="18"/>
      <c r="G204" s="46"/>
      <c r="H204" s="44"/>
    </row>
    <row r="205" spans="1:8" ht="26.25" customHeight="1">
      <c r="A205" s="130" t="s">
        <v>104</v>
      </c>
      <c r="B205" s="64" t="s">
        <v>3</v>
      </c>
      <c r="C205" s="15" t="s">
        <v>54</v>
      </c>
      <c r="D205" s="62"/>
      <c r="E205" s="34">
        <f>SUM(E206:E207)</f>
        <v>2531.8</v>
      </c>
      <c r="F205" s="34">
        <f>SUM(F206:F207)</f>
        <v>1860.9</v>
      </c>
      <c r="G205" s="54">
        <f>SUM(G206:G207)</f>
        <v>0</v>
      </c>
      <c r="H205" s="51">
        <f>ROUND((F205-G205)/E205*100,2)</f>
        <v>73.5</v>
      </c>
    </row>
    <row r="206" spans="1:8" ht="22.5" customHeight="1">
      <c r="A206" s="136"/>
      <c r="B206" s="64" t="s">
        <v>4</v>
      </c>
      <c r="C206" s="63"/>
      <c r="D206" s="62"/>
      <c r="E206" s="18">
        <v>2531.8</v>
      </c>
      <c r="F206" s="18">
        <v>1860.9</v>
      </c>
      <c r="G206" s="84">
        <v>0</v>
      </c>
      <c r="H206" s="44">
        <f>ROUND((F206-G206)/E206*100,2)</f>
        <v>73.5</v>
      </c>
    </row>
    <row r="207" spans="1:8" ht="27" customHeight="1">
      <c r="A207" s="137"/>
      <c r="B207" s="64" t="s">
        <v>5</v>
      </c>
      <c r="C207" s="63"/>
      <c r="D207" s="62"/>
      <c r="E207" s="18"/>
      <c r="F207" s="18"/>
      <c r="G207" s="54"/>
      <c r="H207" s="44"/>
    </row>
    <row r="208" spans="1:8" ht="26.25" customHeight="1" hidden="1" outlineLevel="1">
      <c r="A208" s="130" t="s">
        <v>113</v>
      </c>
      <c r="B208" s="64" t="s">
        <v>3</v>
      </c>
      <c r="C208" s="15"/>
      <c r="D208" s="41"/>
      <c r="E208" s="34">
        <f>SUM(E209:E210)</f>
        <v>0</v>
      </c>
      <c r="F208" s="34">
        <f>SUM(F209:F210)</f>
        <v>0</v>
      </c>
      <c r="G208" s="34">
        <f>SUM(G209:G210)</f>
        <v>0</v>
      </c>
      <c r="H208" s="51" t="e">
        <f>ROUND((F208-G208)/E208*100,2)</f>
        <v>#DIV/0!</v>
      </c>
    </row>
    <row r="209" spans="1:8" ht="18.75" customHeight="1" hidden="1" outlineLevel="1">
      <c r="A209" s="136"/>
      <c r="B209" s="64" t="s">
        <v>4</v>
      </c>
      <c r="C209" s="15"/>
      <c r="D209" s="41"/>
      <c r="E209" s="18">
        <v>0</v>
      </c>
      <c r="F209" s="18">
        <v>0</v>
      </c>
      <c r="G209" s="44">
        <v>0</v>
      </c>
      <c r="H209" s="44" t="e">
        <f>ROUND((F209-G209)/E209*100,2)</f>
        <v>#DIV/0!</v>
      </c>
    </row>
    <row r="210" spans="1:8" ht="30" customHeight="1" hidden="1" outlineLevel="1">
      <c r="A210" s="137"/>
      <c r="B210" s="64" t="s">
        <v>5</v>
      </c>
      <c r="C210" s="15"/>
      <c r="D210" s="41"/>
      <c r="E210" s="13"/>
      <c r="F210" s="13"/>
      <c r="G210" s="46"/>
      <c r="H210" s="44"/>
    </row>
    <row r="211" spans="1:8" ht="30" customHeight="1" collapsed="1">
      <c r="A211" s="143" t="s">
        <v>105</v>
      </c>
      <c r="B211" s="5" t="s">
        <v>3</v>
      </c>
      <c r="C211" s="15" t="s">
        <v>68</v>
      </c>
      <c r="D211" s="62"/>
      <c r="E211" s="35">
        <f>SUM(E212:E213)</f>
        <v>1351941.4</v>
      </c>
      <c r="F211" s="35">
        <f>SUM(F212:F213)</f>
        <v>1343964.1</v>
      </c>
      <c r="G211" s="54">
        <f>SUM(G212:G213)</f>
        <v>11</v>
      </c>
      <c r="H211" s="51">
        <f>ROUND((F211-G211)/E211*100,2)</f>
        <v>99.41</v>
      </c>
    </row>
    <row r="212" spans="1:8" ht="26.25" customHeight="1">
      <c r="A212" s="144"/>
      <c r="B212" s="5" t="s">
        <v>4</v>
      </c>
      <c r="C212" s="63"/>
      <c r="D212" s="62"/>
      <c r="E212" s="35">
        <f aca="true" t="shared" si="8" ref="E212:G213">E215+E218+E221</f>
        <v>1351941.4</v>
      </c>
      <c r="F212" s="35">
        <f t="shared" si="8"/>
        <v>1343964.1</v>
      </c>
      <c r="G212" s="54">
        <f t="shared" si="8"/>
        <v>11</v>
      </c>
      <c r="H212" s="51">
        <f>ROUND((F212-G212)/E212*100,2)</f>
        <v>99.41</v>
      </c>
    </row>
    <row r="213" spans="1:8" ht="27.75" customHeight="1">
      <c r="A213" s="145"/>
      <c r="B213" s="5" t="s">
        <v>5</v>
      </c>
      <c r="C213" s="63"/>
      <c r="D213" s="62"/>
      <c r="E213" s="73">
        <f t="shared" si="8"/>
        <v>0</v>
      </c>
      <c r="F213" s="35">
        <f t="shared" si="8"/>
        <v>0</v>
      </c>
      <c r="G213" s="54">
        <f t="shared" si="8"/>
        <v>0</v>
      </c>
      <c r="H213" s="44"/>
    </row>
    <row r="214" spans="1:8" ht="34.5" customHeight="1">
      <c r="A214" s="130" t="s">
        <v>106</v>
      </c>
      <c r="B214" s="64" t="s">
        <v>3</v>
      </c>
      <c r="C214" s="15" t="s">
        <v>55</v>
      </c>
      <c r="D214" s="41"/>
      <c r="E214" s="34">
        <f>SUM(E215:E216)</f>
        <v>152035.2</v>
      </c>
      <c r="F214" s="34">
        <f>SUM(F215:F216)</f>
        <v>150875.5</v>
      </c>
      <c r="G214" s="44">
        <v>0</v>
      </c>
      <c r="H214" s="51">
        <f>ROUND((F214-G214)/E214*100,2)</f>
        <v>99.24</v>
      </c>
    </row>
    <row r="215" spans="1:8" ht="26.25" customHeight="1">
      <c r="A215" s="106"/>
      <c r="B215" s="64" t="s">
        <v>4</v>
      </c>
      <c r="C215" s="15"/>
      <c r="D215" s="41"/>
      <c r="E215" s="18">
        <v>152035.2</v>
      </c>
      <c r="F215" s="18">
        <v>150875.5</v>
      </c>
      <c r="G215" s="44">
        <v>0</v>
      </c>
      <c r="H215" s="44">
        <f>ROUND((F215-G215)/E215*100,2)</f>
        <v>99.24</v>
      </c>
    </row>
    <row r="216" spans="1:8" ht="21.75" customHeight="1">
      <c r="A216" s="107"/>
      <c r="B216" s="64" t="s">
        <v>5</v>
      </c>
      <c r="C216" s="15"/>
      <c r="D216" s="41"/>
      <c r="E216" s="18"/>
      <c r="F216" s="18"/>
      <c r="G216" s="46"/>
      <c r="H216" s="44"/>
    </row>
    <row r="217" spans="1:8" ht="36" customHeight="1">
      <c r="A217" s="130" t="s">
        <v>107</v>
      </c>
      <c r="B217" s="64" t="s">
        <v>3</v>
      </c>
      <c r="C217" s="15" t="s">
        <v>56</v>
      </c>
      <c r="D217" s="15" t="s">
        <v>59</v>
      </c>
      <c r="E217" s="34">
        <f>SUM(E218:E219)</f>
        <v>1141088.5</v>
      </c>
      <c r="F217" s="34">
        <f>SUM(F218:F219)</f>
        <v>1139385.7000000002</v>
      </c>
      <c r="G217" s="48">
        <f>SUM(G218:G219)</f>
        <v>11</v>
      </c>
      <c r="H217" s="51">
        <f>ROUND((F217-G217)/E217*100,2)</f>
        <v>99.85</v>
      </c>
    </row>
    <row r="218" spans="1:8" ht="27.75" customHeight="1">
      <c r="A218" s="136"/>
      <c r="B218" s="64" t="s">
        <v>4</v>
      </c>
      <c r="C218" s="15"/>
      <c r="D218" s="15"/>
      <c r="E218" s="18">
        <v>1141088.5</v>
      </c>
      <c r="F218" s="18">
        <f>1139385.6+0.1</f>
        <v>1139385.7000000002</v>
      </c>
      <c r="G218" s="52">
        <v>11</v>
      </c>
      <c r="H218" s="44">
        <f>ROUND((F218-G218)/E218*100,2)</f>
        <v>99.85</v>
      </c>
    </row>
    <row r="219" spans="1:8" ht="24.75" customHeight="1">
      <c r="A219" s="137"/>
      <c r="B219" s="64" t="s">
        <v>5</v>
      </c>
      <c r="C219" s="15"/>
      <c r="D219" s="41"/>
      <c r="E219" s="13"/>
      <c r="F219" s="18"/>
      <c r="G219" s="46"/>
      <c r="H219" s="44"/>
    </row>
    <row r="220" spans="1:8" ht="29.25" customHeight="1">
      <c r="A220" s="130" t="s">
        <v>108</v>
      </c>
      <c r="B220" s="64" t="s">
        <v>3</v>
      </c>
      <c r="C220" s="40" t="s">
        <v>156</v>
      </c>
      <c r="D220" s="15"/>
      <c r="E220" s="34">
        <f>SUM(E221:E222)</f>
        <v>58817.7</v>
      </c>
      <c r="F220" s="34">
        <f>SUM(F221:F222)</f>
        <v>53702.9</v>
      </c>
      <c r="G220" s="48">
        <f>SUM(G221:G222)</f>
        <v>0</v>
      </c>
      <c r="H220" s="51">
        <f>ROUND((F220-G220)/E220*100,2)</f>
        <v>91.3</v>
      </c>
    </row>
    <row r="221" spans="1:8" ht="27" customHeight="1">
      <c r="A221" s="136"/>
      <c r="B221" s="64" t="s">
        <v>4</v>
      </c>
      <c r="C221" s="40"/>
      <c r="D221" s="15"/>
      <c r="E221" s="18">
        <v>58817.7</v>
      </c>
      <c r="F221" s="18">
        <v>53702.9</v>
      </c>
      <c r="G221" s="44">
        <v>0</v>
      </c>
      <c r="H221" s="44">
        <f>ROUND((F221-G221)/E221*100,2)</f>
        <v>91.3</v>
      </c>
    </row>
    <row r="222" spans="1:8" ht="23.25" customHeight="1">
      <c r="A222" s="137"/>
      <c r="B222" s="64" t="s">
        <v>5</v>
      </c>
      <c r="C222" s="15"/>
      <c r="D222" s="41"/>
      <c r="E222" s="18"/>
      <c r="F222" s="13"/>
      <c r="G222" s="46"/>
      <c r="H222" s="44"/>
    </row>
    <row r="223" spans="1:8" ht="28.5" customHeight="1">
      <c r="A223" s="109" t="s">
        <v>109</v>
      </c>
      <c r="B223" s="5" t="s">
        <v>3</v>
      </c>
      <c r="C223" s="40" t="s">
        <v>69</v>
      </c>
      <c r="D223" s="41"/>
      <c r="E223" s="35">
        <f>SUM(E224:E225)</f>
        <v>2250</v>
      </c>
      <c r="F223" s="35">
        <f>SUM(F224:F225)</f>
        <v>1760</v>
      </c>
      <c r="G223" s="54">
        <f>SUM(G224:G225)</f>
        <v>0</v>
      </c>
      <c r="H223" s="85">
        <f>ROUND((F223-G223)/E223*100,2)</f>
        <v>78.22</v>
      </c>
    </row>
    <row r="224" spans="1:8" ht="25.5" customHeight="1">
      <c r="A224" s="110"/>
      <c r="B224" s="5" t="s">
        <v>4</v>
      </c>
      <c r="C224" s="15"/>
      <c r="D224" s="41"/>
      <c r="E224" s="35">
        <f>E227</f>
        <v>2250</v>
      </c>
      <c r="F224" s="35">
        <f>F227</f>
        <v>1760</v>
      </c>
      <c r="G224" s="85">
        <v>0</v>
      </c>
      <c r="H224" s="85">
        <f>ROUND((F224-G224)/E224*100,2)</f>
        <v>78.22</v>
      </c>
    </row>
    <row r="225" spans="1:8" ht="24.75" customHeight="1">
      <c r="A225" s="111"/>
      <c r="B225" s="5" t="s">
        <v>5</v>
      </c>
      <c r="C225" s="15"/>
      <c r="D225" s="41"/>
      <c r="E225" s="35">
        <f>E228</f>
        <v>0</v>
      </c>
      <c r="F225" s="35">
        <f>F228</f>
        <v>0</v>
      </c>
      <c r="G225" s="35">
        <f>G228</f>
        <v>0</v>
      </c>
      <c r="H225" s="85"/>
    </row>
    <row r="226" spans="1:8" ht="31.5" customHeight="1">
      <c r="A226" s="140" t="s">
        <v>110</v>
      </c>
      <c r="B226" s="64" t="s">
        <v>3</v>
      </c>
      <c r="C226" s="40" t="s">
        <v>69</v>
      </c>
      <c r="D226" s="41"/>
      <c r="E226" s="18">
        <f>SUM(E227:E228)</f>
        <v>2250</v>
      </c>
      <c r="F226" s="18">
        <f>SUM(F227:F228)</f>
        <v>1760</v>
      </c>
      <c r="G226" s="48">
        <f>SUM(G227:G228)</f>
        <v>0</v>
      </c>
      <c r="H226" s="51">
        <f>ROUND((F226-G226)/E226*100,2)</f>
        <v>78.22</v>
      </c>
    </row>
    <row r="227" spans="1:8" ht="27" customHeight="1">
      <c r="A227" s="141"/>
      <c r="B227" s="64" t="s">
        <v>4</v>
      </c>
      <c r="C227" s="15"/>
      <c r="D227" s="41"/>
      <c r="E227" s="18">
        <f>E230+E236+E233+E239</f>
        <v>2250</v>
      </c>
      <c r="F227" s="18">
        <f>F230+F236+F233+F239</f>
        <v>1760</v>
      </c>
      <c r="G227" s="44">
        <v>0</v>
      </c>
      <c r="H227" s="44">
        <f>ROUND((F227-G227)/E227*100,2)</f>
        <v>78.22</v>
      </c>
    </row>
    <row r="228" spans="1:8" ht="24" customHeight="1">
      <c r="A228" s="142"/>
      <c r="B228" s="64" t="s">
        <v>5</v>
      </c>
      <c r="C228" s="15"/>
      <c r="D228" s="41"/>
      <c r="E228" s="18"/>
      <c r="F228" s="18"/>
      <c r="G228" s="46"/>
      <c r="H228" s="44"/>
    </row>
    <row r="229" spans="1:8" ht="59.25" customHeight="1">
      <c r="A229" s="130" t="s">
        <v>202</v>
      </c>
      <c r="B229" s="64" t="s">
        <v>3</v>
      </c>
      <c r="C229" s="15" t="s">
        <v>57</v>
      </c>
      <c r="D229" s="41"/>
      <c r="E229" s="34">
        <f>SUM(E230:E231)</f>
        <v>10</v>
      </c>
      <c r="F229" s="69">
        <f>SUM(F230:F231)</f>
        <v>0</v>
      </c>
      <c r="G229" s="48">
        <f>SUM(G230:G231)</f>
        <v>0</v>
      </c>
      <c r="H229" s="51">
        <f>ROUND((F229-G229)/E229*100,2)</f>
        <v>0</v>
      </c>
    </row>
    <row r="230" spans="1:8" ht="25.5" customHeight="1">
      <c r="A230" s="106"/>
      <c r="B230" s="64" t="s">
        <v>4</v>
      </c>
      <c r="C230" s="15"/>
      <c r="D230" s="41"/>
      <c r="E230" s="18">
        <v>10</v>
      </c>
      <c r="F230" s="13">
        <v>0</v>
      </c>
      <c r="G230" s="44">
        <v>0</v>
      </c>
      <c r="H230" s="44">
        <f>ROUND((F230-G230)/E230*100,2)</f>
        <v>0</v>
      </c>
    </row>
    <row r="231" spans="1:8" ht="31.5" customHeight="1">
      <c r="A231" s="107"/>
      <c r="B231" s="64" t="s">
        <v>5</v>
      </c>
      <c r="C231" s="15"/>
      <c r="D231" s="41"/>
      <c r="E231" s="18"/>
      <c r="F231" s="13"/>
      <c r="G231" s="46"/>
      <c r="H231" s="44"/>
    </row>
    <row r="232" spans="1:8" ht="32.25" customHeight="1">
      <c r="A232" s="138" t="s">
        <v>203</v>
      </c>
      <c r="B232" s="64" t="s">
        <v>3</v>
      </c>
      <c r="C232" s="15" t="s">
        <v>58</v>
      </c>
      <c r="D232" s="41"/>
      <c r="E232" s="34">
        <f>SUM(E233:E234)</f>
        <v>480</v>
      </c>
      <c r="F232" s="69">
        <f>SUM(F233:F234)</f>
        <v>0</v>
      </c>
      <c r="G232" s="48">
        <f>SUM(G233:G234)</f>
        <v>0</v>
      </c>
      <c r="H232" s="51">
        <f>ROUND((F232-G232)/E232*100,2)</f>
        <v>0</v>
      </c>
    </row>
    <row r="233" spans="1:8" ht="20.25" customHeight="1">
      <c r="A233" s="139"/>
      <c r="B233" s="64" t="s">
        <v>4</v>
      </c>
      <c r="C233" s="15"/>
      <c r="D233" s="41"/>
      <c r="E233" s="18">
        <v>480</v>
      </c>
      <c r="F233" s="13">
        <v>0</v>
      </c>
      <c r="G233" s="44">
        <v>0</v>
      </c>
      <c r="H233" s="44">
        <f>ROUND((F233-G233)/E233*100,2)</f>
        <v>0</v>
      </c>
    </row>
    <row r="234" spans="1:8" ht="27.75" customHeight="1">
      <c r="A234" s="139"/>
      <c r="B234" s="64" t="s">
        <v>5</v>
      </c>
      <c r="C234" s="15"/>
      <c r="D234" s="41"/>
      <c r="E234" s="13"/>
      <c r="F234" s="18"/>
      <c r="G234" s="46"/>
      <c r="H234" s="44"/>
    </row>
    <row r="235" spans="1:8" ht="24" customHeight="1">
      <c r="A235" s="89" t="s">
        <v>204</v>
      </c>
      <c r="B235" s="64" t="s">
        <v>3</v>
      </c>
      <c r="C235" s="15" t="s">
        <v>63</v>
      </c>
      <c r="D235" s="41"/>
      <c r="E235" s="69">
        <f>SUM(E236:E237)</f>
        <v>1500</v>
      </c>
      <c r="F235" s="69">
        <f>SUM(F236:F237)</f>
        <v>1500</v>
      </c>
      <c r="G235" s="34">
        <f>SUM(G236:G237)</f>
        <v>0</v>
      </c>
      <c r="H235" s="51">
        <f>ROUND((F235-G235)/E235*100,2)</f>
        <v>100</v>
      </c>
    </row>
    <row r="236" spans="1:8" ht="18.75" customHeight="1">
      <c r="A236" s="90"/>
      <c r="B236" s="64" t="s">
        <v>4</v>
      </c>
      <c r="C236" s="15"/>
      <c r="D236" s="41"/>
      <c r="E236" s="13">
        <v>1500</v>
      </c>
      <c r="F236" s="13">
        <v>1500</v>
      </c>
      <c r="G236" s="18">
        <v>0</v>
      </c>
      <c r="H236" s="44">
        <f>ROUND((F236-G236)/E236*100,2)</f>
        <v>100</v>
      </c>
    </row>
    <row r="237" spans="1:8" ht="33" customHeight="1">
      <c r="A237" s="90"/>
      <c r="B237" s="74" t="s">
        <v>5</v>
      </c>
      <c r="C237" s="15"/>
      <c r="D237" s="41"/>
      <c r="E237" s="75"/>
      <c r="F237" s="76"/>
      <c r="G237" s="39"/>
      <c r="H237" s="44"/>
    </row>
    <row r="238" spans="1:8" ht="40.5" customHeight="1">
      <c r="A238" s="91" t="s">
        <v>205</v>
      </c>
      <c r="B238" s="64" t="s">
        <v>3</v>
      </c>
      <c r="C238" s="40" t="s">
        <v>199</v>
      </c>
      <c r="D238" s="41"/>
      <c r="E238" s="69">
        <f>SUM(E239:E240)</f>
        <v>260</v>
      </c>
      <c r="F238" s="69">
        <f>SUM(F239:F240)</f>
        <v>260</v>
      </c>
      <c r="G238" s="34">
        <f>SUM(G239:G240)</f>
        <v>0</v>
      </c>
      <c r="H238" s="51">
        <f>ROUND((F238-G238)/E238*100,2)</f>
        <v>100</v>
      </c>
    </row>
    <row r="239" spans="1:8" ht="15">
      <c r="A239" s="92"/>
      <c r="B239" s="64" t="s">
        <v>4</v>
      </c>
      <c r="C239" s="7"/>
      <c r="D239" s="7"/>
      <c r="E239" s="13">
        <v>260</v>
      </c>
      <c r="F239" s="13">
        <v>260</v>
      </c>
      <c r="G239" s="18">
        <v>0</v>
      </c>
      <c r="H239" s="44">
        <f>ROUND((F239-G239)/E239*100,2)</f>
        <v>100</v>
      </c>
    </row>
    <row r="240" spans="1:8" ht="15.75" customHeight="1">
      <c r="A240" s="92"/>
      <c r="B240" s="64" t="s">
        <v>5</v>
      </c>
      <c r="C240" s="11"/>
      <c r="D240" s="11"/>
      <c r="E240" s="18"/>
      <c r="F240" s="13"/>
      <c r="G240" s="39"/>
      <c r="H240" s="44"/>
    </row>
    <row r="241" spans="1:8" ht="15">
      <c r="A241" s="29"/>
      <c r="B241" s="29"/>
      <c r="C241" s="29"/>
      <c r="D241" s="29"/>
      <c r="E241" s="30"/>
      <c r="F241" s="30"/>
      <c r="H241" s="42"/>
    </row>
    <row r="242" spans="1:8" ht="25.5" customHeight="1">
      <c r="A242" s="32"/>
      <c r="B242" s="33"/>
      <c r="C242" s="33"/>
      <c r="D242" s="33"/>
      <c r="E242" s="31"/>
      <c r="F242" s="31"/>
      <c r="H242" s="42"/>
    </row>
    <row r="243" spans="1:8" ht="15">
      <c r="A243" s="77" t="s">
        <v>72</v>
      </c>
      <c r="B243" s="78"/>
      <c r="C243" s="78"/>
      <c r="D243" s="78"/>
      <c r="E243" s="4"/>
      <c r="F243" s="4"/>
      <c r="H243" s="42"/>
    </row>
    <row r="244" spans="1:8" ht="30">
      <c r="A244" s="25" t="s">
        <v>119</v>
      </c>
      <c r="B244" s="78"/>
      <c r="C244" s="78"/>
      <c r="D244" s="78"/>
      <c r="E244" s="4"/>
      <c r="F244" s="4" t="s">
        <v>70</v>
      </c>
      <c r="H244" s="42"/>
    </row>
    <row r="245" spans="1:8" ht="60" customHeight="1">
      <c r="A245" s="4"/>
      <c r="B245" s="78"/>
      <c r="C245" s="78"/>
      <c r="D245" s="78"/>
      <c r="E245" s="4"/>
      <c r="F245" s="4"/>
      <c r="H245" s="42"/>
    </row>
    <row r="246" spans="1:8" ht="15">
      <c r="A246" s="4" t="s">
        <v>73</v>
      </c>
      <c r="B246" s="3"/>
      <c r="C246" s="3"/>
      <c r="D246" s="3"/>
      <c r="E246" s="79"/>
      <c r="F246" s="79"/>
      <c r="H246" s="42"/>
    </row>
    <row r="247" spans="1:8" ht="15">
      <c r="A247" s="25" t="s">
        <v>169</v>
      </c>
      <c r="B247" s="80"/>
      <c r="C247" s="80"/>
      <c r="D247" s="80"/>
      <c r="E247" s="81"/>
      <c r="F247" s="43" t="s">
        <v>135</v>
      </c>
      <c r="H247" s="42"/>
    </row>
    <row r="248" spans="1:8" ht="15">
      <c r="A248" s="80"/>
      <c r="B248" s="80"/>
      <c r="C248" s="80"/>
      <c r="D248" s="80"/>
      <c r="E248" s="81"/>
      <c r="F248" s="81"/>
      <c r="H248" s="42"/>
    </row>
    <row r="249" spans="1:6" ht="15">
      <c r="A249" s="82"/>
      <c r="B249" s="83"/>
      <c r="C249" s="83"/>
      <c r="D249" s="83"/>
      <c r="E249" s="43"/>
      <c r="F249" s="43"/>
    </row>
    <row r="250" spans="2:6" ht="15">
      <c r="B250" s="1"/>
      <c r="C250" s="1"/>
      <c r="D250" s="1"/>
      <c r="E250" s="4"/>
      <c r="F250" s="4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</sheetData>
  <sheetProtection/>
  <mergeCells count="86">
    <mergeCell ref="A232:A234"/>
    <mergeCell ref="A205:A207"/>
    <mergeCell ref="A208:A210"/>
    <mergeCell ref="A193:A195"/>
    <mergeCell ref="A229:A231"/>
    <mergeCell ref="A145:A147"/>
    <mergeCell ref="A226:A228"/>
    <mergeCell ref="A223:A225"/>
    <mergeCell ref="A211:A213"/>
    <mergeCell ref="A163:A165"/>
    <mergeCell ref="A220:A222"/>
    <mergeCell ref="A187:A189"/>
    <mergeCell ref="A199:A201"/>
    <mergeCell ref="A190:A192"/>
    <mergeCell ref="A214:A216"/>
    <mergeCell ref="A217:A219"/>
    <mergeCell ref="A196:A198"/>
    <mergeCell ref="A202:A204"/>
    <mergeCell ref="A184:A186"/>
    <mergeCell ref="A133:A135"/>
    <mergeCell ref="A175:A177"/>
    <mergeCell ref="A142:A144"/>
    <mergeCell ref="A178:A180"/>
    <mergeCell ref="A172:A174"/>
    <mergeCell ref="A160:A162"/>
    <mergeCell ref="A166:A168"/>
    <mergeCell ref="A151:A153"/>
    <mergeCell ref="A154:A156"/>
    <mergeCell ref="A157:A159"/>
    <mergeCell ref="A148:A150"/>
    <mergeCell ref="A139:A141"/>
    <mergeCell ref="A181:A183"/>
    <mergeCell ref="A169:A171"/>
    <mergeCell ref="A130:A132"/>
    <mergeCell ref="A106:A108"/>
    <mergeCell ref="A97:A99"/>
    <mergeCell ref="A100:A102"/>
    <mergeCell ref="A73:A75"/>
    <mergeCell ref="A121:A123"/>
    <mergeCell ref="A118:A120"/>
    <mergeCell ref="A82:A84"/>
    <mergeCell ref="A76:A78"/>
    <mergeCell ref="A34:A36"/>
    <mergeCell ref="A109:A111"/>
    <mergeCell ref="A43:A45"/>
    <mergeCell ref="A52:A54"/>
    <mergeCell ref="A49:A51"/>
    <mergeCell ref="A40:A42"/>
    <mergeCell ref="A94:A96"/>
    <mergeCell ref="A55:A57"/>
    <mergeCell ref="A115:A117"/>
    <mergeCell ref="A124:A126"/>
    <mergeCell ref="A136:A138"/>
    <mergeCell ref="A61:A63"/>
    <mergeCell ref="A88:A90"/>
    <mergeCell ref="A112:A114"/>
    <mergeCell ref="A127:A129"/>
    <mergeCell ref="A85:A87"/>
    <mergeCell ref="A91:A93"/>
    <mergeCell ref="A103:A105"/>
    <mergeCell ref="A58:A60"/>
    <mergeCell ref="A64:A66"/>
    <mergeCell ref="A70:A72"/>
    <mergeCell ref="A15:A18"/>
    <mergeCell ref="A37:A39"/>
    <mergeCell ref="A25:A27"/>
    <mergeCell ref="A19:A21"/>
    <mergeCell ref="A22:A24"/>
    <mergeCell ref="A46:A48"/>
    <mergeCell ref="A67:A69"/>
    <mergeCell ref="A2:H2"/>
    <mergeCell ref="A3:H3"/>
    <mergeCell ref="A5:H5"/>
    <mergeCell ref="A6:H6"/>
    <mergeCell ref="A4:H4"/>
    <mergeCell ref="A31:A33"/>
    <mergeCell ref="C8:C9"/>
    <mergeCell ref="D8:D9"/>
    <mergeCell ref="A235:A237"/>
    <mergeCell ref="A238:A240"/>
    <mergeCell ref="E8:H8"/>
    <mergeCell ref="A11:A14"/>
    <mergeCell ref="B8:B9"/>
    <mergeCell ref="A8:A9"/>
    <mergeCell ref="A28:A30"/>
    <mergeCell ref="A79:A81"/>
  </mergeCells>
  <printOptions/>
  <pageMargins left="0.1968503937007874" right="0" top="0.3937007874015748" bottom="0.1968503937007874" header="0.15748031496062992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Кочетова Галина С.</cp:lastModifiedBy>
  <cp:lastPrinted>2023-03-16T04:33:08Z</cp:lastPrinted>
  <dcterms:created xsi:type="dcterms:W3CDTF">1996-10-08T23:32:33Z</dcterms:created>
  <dcterms:modified xsi:type="dcterms:W3CDTF">2023-03-16T04:36:03Z</dcterms:modified>
  <cp:category/>
  <cp:version/>
  <cp:contentType/>
  <cp:contentStatus/>
</cp:coreProperties>
</file>